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4.xml" ContentType="application/vnd.openxmlformats-officedocument.spreadsheetml.worksheet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harts/style1.xml" ContentType="application/vnd.ms-office.chartstyle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ctrlProps/ctrlProp2.xml" ContentType="application/vnd.ms-excel.control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 codeName="{00000000-0000-0000-0000-000000000000}"/>
  <workbookPr codeName="ThisWorkbook"/>
  <mc:AlternateContent xmlns:mc="http://schemas.openxmlformats.org/markup-compatibility/2006">
    <mc:Choice Requires="x15">
      <x15ac:absPath xmlns:x15ac="http://schemas.microsoft.com/office/spreadsheetml/2010/11/ac" url="/Users/carloscastaneda/Dropbox/Reunión de Expertos en Métricas de desigualdad APR-LAC Abril 6-7. WDC. (1)/"/>
    </mc:Choice>
  </mc:AlternateContent>
  <bookViews>
    <workbookView xWindow="0" yWindow="0" windowWidth="25600" windowHeight="16000"/>
  </bookViews>
  <sheets>
    <sheet name="model" sheetId="8" r:id="rId1"/>
    <sheet name="dropdown" sheetId="9" r:id="rId2"/>
    <sheet name="estrato" sheetId="4" r:id="rId3"/>
    <sheet name="salud" sheetId="7" r:id="rId4"/>
    <sheet name="recoding" sheetId="10" r:id="rId5"/>
  </sheets>
  <definedNames>
    <definedName name="_xlnm._FilterDatabase" localSheetId="2" hidden="1">estrato!$A$1:$G$529</definedName>
    <definedName name="_xlnm._FilterDatabase" localSheetId="0" hidden="1">model!$C$51:$F$85</definedName>
    <definedName name="_xlnm._FilterDatabase" localSheetId="3" hidden="1">salud!$A$1:$H$861</definedName>
    <definedName name="dir_sel">model!$C$8</definedName>
    <definedName name="direction">dropdown!$D:$E</definedName>
    <definedName name="estrato_list">dropdown!$D$2:$D$9</definedName>
    <definedName name="estrato_sel">model!$C$7</definedName>
    <definedName name="event_res">model!$C$185</definedName>
    <definedName name="event_sel">model!$C$6</definedName>
    <definedName name="gaps_copy">model!$C$99:$D$100</definedName>
    <definedName name="gaps_res">model!$C$187</definedName>
    <definedName name="i_con1_copy">model!$E$149</definedName>
    <definedName name="i_con1_res">model!$C$191</definedName>
    <definedName name="i_con2_copy">model!$K$149</definedName>
    <definedName name="i_con2_res">model!$D$191</definedName>
    <definedName name="index_copy">model!$C$178:$D$180</definedName>
    <definedName name="index_res">model!$C$192</definedName>
    <definedName name="indicador_list">dropdown!$A$2:$A$14</definedName>
    <definedName name="indicador_sel">model!$C$6</definedName>
    <definedName name="paste1">model!$C$52</definedName>
    <definedName name="paste2">model!$J$52</definedName>
    <definedName name="per_res">model!$C$184</definedName>
    <definedName name="periods">dropdown!$A$1:$C$14</definedName>
    <definedName name="pobR_copy">model!$C$107:$D$108</definedName>
    <definedName name="pobR_res">model!$C$189</definedName>
    <definedName name="ppt">model!$I$9</definedName>
    <definedName name="results">model!$B$198:$E$219</definedName>
    <definedName name="strata_res">model!$C$186</definedName>
    <definedName name="to_copy1">model!$B$14:$E$46</definedName>
    <definedName name="to_copy2">model!$F$14:$I$46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65" i="4" l="1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464" i="4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15" i="8"/>
  <c r="F115" i="8"/>
  <c r="F92" i="8"/>
  <c r="F95" i="8"/>
  <c r="D211" i="8"/>
  <c r="D213" i="8"/>
  <c r="D92" i="8"/>
  <c r="D95" i="8"/>
  <c r="C211" i="8"/>
  <c r="C213" i="8"/>
  <c r="D210" i="8"/>
  <c r="D212" i="8"/>
  <c r="C210" i="8"/>
  <c r="C212" i="8"/>
  <c r="D216" i="8"/>
  <c r="C216" i="8"/>
  <c r="E92" i="8"/>
  <c r="E93" i="8"/>
  <c r="E94" i="8"/>
  <c r="E95" i="8"/>
  <c r="F93" i="8"/>
  <c r="F94" i="8"/>
  <c r="A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E6" i="8"/>
  <c r="D106" i="8"/>
  <c r="D202" i="8"/>
  <c r="D214" i="8"/>
  <c r="C92" i="8"/>
  <c r="C93" i="8"/>
  <c r="C94" i="8"/>
  <c r="C95" i="8"/>
  <c r="D93" i="8"/>
  <c r="D94" i="8"/>
  <c r="C106" i="8"/>
  <c r="C202" i="8"/>
  <c r="C214" i="8"/>
  <c r="D219" i="8"/>
  <c r="C219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P147" i="8"/>
  <c r="H147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AI147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N147" i="8"/>
  <c r="D147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AH147" i="8"/>
  <c r="P116" i="8"/>
  <c r="P117" i="8"/>
  <c r="AI116" i="8"/>
  <c r="P118" i="8"/>
  <c r="AI117" i="8"/>
  <c r="P119" i="8"/>
  <c r="AI118" i="8"/>
  <c r="P120" i="8"/>
  <c r="AI119" i="8"/>
  <c r="P121" i="8"/>
  <c r="AI120" i="8"/>
  <c r="P122" i="8"/>
  <c r="AI121" i="8"/>
  <c r="P123" i="8"/>
  <c r="AI122" i="8"/>
  <c r="P124" i="8"/>
  <c r="AI123" i="8"/>
  <c r="P125" i="8"/>
  <c r="AI124" i="8"/>
  <c r="P126" i="8"/>
  <c r="AI125" i="8"/>
  <c r="P127" i="8"/>
  <c r="AI126" i="8"/>
  <c r="P128" i="8"/>
  <c r="AI127" i="8"/>
  <c r="P129" i="8"/>
  <c r="AI128" i="8"/>
  <c r="P130" i="8"/>
  <c r="AI129" i="8"/>
  <c r="P131" i="8"/>
  <c r="AI130" i="8"/>
  <c r="P132" i="8"/>
  <c r="AI131" i="8"/>
  <c r="P133" i="8"/>
  <c r="AI132" i="8"/>
  <c r="P134" i="8"/>
  <c r="AI133" i="8"/>
  <c r="P135" i="8"/>
  <c r="AI134" i="8"/>
  <c r="P136" i="8"/>
  <c r="AI135" i="8"/>
  <c r="P137" i="8"/>
  <c r="AI136" i="8"/>
  <c r="P138" i="8"/>
  <c r="AI137" i="8"/>
  <c r="P139" i="8"/>
  <c r="AI138" i="8"/>
  <c r="P140" i="8"/>
  <c r="AI139" i="8"/>
  <c r="P141" i="8"/>
  <c r="AI140" i="8"/>
  <c r="P142" i="8"/>
  <c r="AI141" i="8"/>
  <c r="P143" i="8"/>
  <c r="AI142" i="8"/>
  <c r="P144" i="8"/>
  <c r="AI143" i="8"/>
  <c r="P145" i="8"/>
  <c r="AI144" i="8"/>
  <c r="P146" i="8"/>
  <c r="AI145" i="8"/>
  <c r="AI146" i="8"/>
  <c r="P115" i="8"/>
  <c r="AI115" i="8"/>
  <c r="N116" i="8"/>
  <c r="N117" i="8"/>
  <c r="AH116" i="8"/>
  <c r="N118" i="8"/>
  <c r="AH117" i="8"/>
  <c r="N119" i="8"/>
  <c r="AH118" i="8"/>
  <c r="N120" i="8"/>
  <c r="AH119" i="8"/>
  <c r="N121" i="8"/>
  <c r="AH120" i="8"/>
  <c r="N122" i="8"/>
  <c r="AH121" i="8"/>
  <c r="N123" i="8"/>
  <c r="AH122" i="8"/>
  <c r="N124" i="8"/>
  <c r="AH123" i="8"/>
  <c r="N125" i="8"/>
  <c r="AH124" i="8"/>
  <c r="N126" i="8"/>
  <c r="AH125" i="8"/>
  <c r="N127" i="8"/>
  <c r="AH126" i="8"/>
  <c r="N128" i="8"/>
  <c r="AH127" i="8"/>
  <c r="N129" i="8"/>
  <c r="AH128" i="8"/>
  <c r="N130" i="8"/>
  <c r="AH129" i="8"/>
  <c r="N131" i="8"/>
  <c r="AH130" i="8"/>
  <c r="N132" i="8"/>
  <c r="AH131" i="8"/>
  <c r="N133" i="8"/>
  <c r="AH132" i="8"/>
  <c r="N134" i="8"/>
  <c r="AH133" i="8"/>
  <c r="N135" i="8"/>
  <c r="AH134" i="8"/>
  <c r="N136" i="8"/>
  <c r="AH135" i="8"/>
  <c r="N137" i="8"/>
  <c r="AH136" i="8"/>
  <c r="N138" i="8"/>
  <c r="AH137" i="8"/>
  <c r="N139" i="8"/>
  <c r="AH138" i="8"/>
  <c r="N140" i="8"/>
  <c r="AH139" i="8"/>
  <c r="N141" i="8"/>
  <c r="AH140" i="8"/>
  <c r="N142" i="8"/>
  <c r="AH141" i="8"/>
  <c r="N143" i="8"/>
  <c r="AH142" i="8"/>
  <c r="N144" i="8"/>
  <c r="AH143" i="8"/>
  <c r="N145" i="8"/>
  <c r="AH144" i="8"/>
  <c r="N146" i="8"/>
  <c r="AH145" i="8"/>
  <c r="AH146" i="8"/>
  <c r="N115" i="8"/>
  <c r="AH115" i="8"/>
  <c r="K149" i="8"/>
  <c r="E149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Q116" i="8"/>
  <c r="Q117" i="8"/>
  <c r="S117" i="8"/>
  <c r="Q118" i="8"/>
  <c r="S118" i="8"/>
  <c r="Q119" i="8"/>
  <c r="S119" i="8"/>
  <c r="Q120" i="8"/>
  <c r="S120" i="8"/>
  <c r="Q121" i="8"/>
  <c r="S121" i="8"/>
  <c r="Q122" i="8"/>
  <c r="S122" i="8"/>
  <c r="Q123" i="8"/>
  <c r="S123" i="8"/>
  <c r="Q124" i="8"/>
  <c r="S124" i="8"/>
  <c r="Q125" i="8"/>
  <c r="S125" i="8"/>
  <c r="Q126" i="8"/>
  <c r="S126" i="8"/>
  <c r="Q127" i="8"/>
  <c r="S127" i="8"/>
  <c r="Q128" i="8"/>
  <c r="S128" i="8"/>
  <c r="Q129" i="8"/>
  <c r="S129" i="8"/>
  <c r="Q130" i="8"/>
  <c r="S130" i="8"/>
  <c r="Q131" i="8"/>
  <c r="S131" i="8"/>
  <c r="Q132" i="8"/>
  <c r="S132" i="8"/>
  <c r="Q133" i="8"/>
  <c r="S133" i="8"/>
  <c r="Q134" i="8"/>
  <c r="S134" i="8"/>
  <c r="Q135" i="8"/>
  <c r="S135" i="8"/>
  <c r="Q136" i="8"/>
  <c r="S136" i="8"/>
  <c r="Q137" i="8"/>
  <c r="S137" i="8"/>
  <c r="Q138" i="8"/>
  <c r="S138" i="8"/>
  <c r="Q139" i="8"/>
  <c r="S139" i="8"/>
  <c r="Q140" i="8"/>
  <c r="S140" i="8"/>
  <c r="Q141" i="8"/>
  <c r="S141" i="8"/>
  <c r="Q142" i="8"/>
  <c r="S142" i="8"/>
  <c r="Q143" i="8"/>
  <c r="S143" i="8"/>
  <c r="Q144" i="8"/>
  <c r="S144" i="8"/>
  <c r="Q145" i="8"/>
  <c r="S145" i="8"/>
  <c r="Q146" i="8"/>
  <c r="S146" i="8"/>
  <c r="Q147" i="8"/>
  <c r="S147" i="8"/>
  <c r="Q115" i="8"/>
  <c r="S116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O116" i="8"/>
  <c r="O117" i="8"/>
  <c r="R117" i="8"/>
  <c r="O118" i="8"/>
  <c r="R118" i="8"/>
  <c r="O119" i="8"/>
  <c r="R119" i="8"/>
  <c r="O120" i="8"/>
  <c r="R120" i="8"/>
  <c r="O121" i="8"/>
  <c r="R121" i="8"/>
  <c r="O122" i="8"/>
  <c r="R122" i="8"/>
  <c r="O123" i="8"/>
  <c r="R123" i="8"/>
  <c r="O124" i="8"/>
  <c r="R124" i="8"/>
  <c r="O125" i="8"/>
  <c r="R125" i="8"/>
  <c r="O126" i="8"/>
  <c r="R126" i="8"/>
  <c r="O127" i="8"/>
  <c r="R127" i="8"/>
  <c r="O128" i="8"/>
  <c r="R128" i="8"/>
  <c r="O129" i="8"/>
  <c r="R129" i="8"/>
  <c r="O130" i="8"/>
  <c r="R130" i="8"/>
  <c r="O131" i="8"/>
  <c r="R131" i="8"/>
  <c r="O132" i="8"/>
  <c r="R132" i="8"/>
  <c r="O133" i="8"/>
  <c r="R133" i="8"/>
  <c r="O134" i="8"/>
  <c r="R134" i="8"/>
  <c r="O135" i="8"/>
  <c r="R135" i="8"/>
  <c r="O136" i="8"/>
  <c r="R136" i="8"/>
  <c r="O137" i="8"/>
  <c r="R137" i="8"/>
  <c r="O138" i="8"/>
  <c r="R138" i="8"/>
  <c r="O139" i="8"/>
  <c r="R139" i="8"/>
  <c r="O140" i="8"/>
  <c r="R140" i="8"/>
  <c r="O141" i="8"/>
  <c r="R141" i="8"/>
  <c r="O142" i="8"/>
  <c r="R142" i="8"/>
  <c r="O143" i="8"/>
  <c r="R143" i="8"/>
  <c r="O144" i="8"/>
  <c r="R144" i="8"/>
  <c r="O145" i="8"/>
  <c r="R145" i="8"/>
  <c r="O146" i="8"/>
  <c r="R146" i="8"/>
  <c r="O147" i="8"/>
  <c r="R147" i="8"/>
  <c r="O115" i="8"/>
  <c r="R116" i="8"/>
  <c r="S115" i="8"/>
  <c r="R115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T115" i="8"/>
  <c r="U115" i="8"/>
  <c r="T116" i="8"/>
  <c r="U116" i="8"/>
  <c r="T117" i="8"/>
  <c r="U117" i="8"/>
  <c r="T118" i="8"/>
  <c r="U118" i="8"/>
  <c r="T119" i="8"/>
  <c r="U119" i="8"/>
  <c r="T120" i="8"/>
  <c r="U120" i="8"/>
  <c r="T121" i="8"/>
  <c r="U121" i="8"/>
  <c r="T122" i="8"/>
  <c r="U122" i="8"/>
  <c r="T123" i="8"/>
  <c r="U123" i="8"/>
  <c r="T124" i="8"/>
  <c r="U124" i="8"/>
  <c r="T125" i="8"/>
  <c r="U125" i="8"/>
  <c r="T126" i="8"/>
  <c r="U126" i="8"/>
  <c r="T127" i="8"/>
  <c r="U127" i="8"/>
  <c r="T128" i="8"/>
  <c r="U128" i="8"/>
  <c r="T129" i="8"/>
  <c r="U129" i="8"/>
  <c r="T130" i="8"/>
  <c r="U130" i="8"/>
  <c r="T131" i="8"/>
  <c r="U131" i="8"/>
  <c r="T132" i="8"/>
  <c r="U132" i="8"/>
  <c r="T133" i="8"/>
  <c r="U133" i="8"/>
  <c r="T134" i="8"/>
  <c r="U134" i="8"/>
  <c r="T135" i="8"/>
  <c r="U135" i="8"/>
  <c r="T136" i="8"/>
  <c r="U136" i="8"/>
  <c r="T137" i="8"/>
  <c r="U137" i="8"/>
  <c r="T138" i="8"/>
  <c r="U138" i="8"/>
  <c r="T139" i="8"/>
  <c r="U139" i="8"/>
  <c r="T140" i="8"/>
  <c r="U140" i="8"/>
  <c r="T141" i="8"/>
  <c r="U141" i="8"/>
  <c r="T142" i="8"/>
  <c r="U142" i="8"/>
  <c r="T143" i="8"/>
  <c r="U143" i="8"/>
  <c r="T144" i="8"/>
  <c r="U144" i="8"/>
  <c r="T145" i="8"/>
  <c r="U145" i="8"/>
  <c r="T146" i="8"/>
  <c r="U146" i="8"/>
  <c r="T147" i="8"/>
  <c r="U147" i="8"/>
  <c r="V115" i="8"/>
  <c r="AA115" i="8"/>
  <c r="V116" i="8"/>
  <c r="AA116" i="8"/>
  <c r="V117" i="8"/>
  <c r="AA117" i="8"/>
  <c r="V118" i="8"/>
  <c r="AA118" i="8"/>
  <c r="Z115" i="8"/>
  <c r="Z116" i="8"/>
  <c r="Z117" i="8"/>
  <c r="Z118" i="8"/>
  <c r="V119" i="8"/>
  <c r="Z119" i="8"/>
  <c r="V120" i="8"/>
  <c r="Z120" i="8"/>
  <c r="V121" i="8"/>
  <c r="Z121" i="8"/>
  <c r="V122" i="8"/>
  <c r="Z122" i="8"/>
  <c r="V123" i="8"/>
  <c r="Z123" i="8"/>
  <c r="V124" i="8"/>
  <c r="Z124" i="8"/>
  <c r="V125" i="8"/>
  <c r="Z125" i="8"/>
  <c r="V126" i="8"/>
  <c r="Z126" i="8"/>
  <c r="V127" i="8"/>
  <c r="Z127" i="8"/>
  <c r="V128" i="8"/>
  <c r="Z128" i="8"/>
  <c r="V129" i="8"/>
  <c r="Z129" i="8"/>
  <c r="V130" i="8"/>
  <c r="Z130" i="8"/>
  <c r="V131" i="8"/>
  <c r="Z131" i="8"/>
  <c r="V132" i="8"/>
  <c r="Z132" i="8"/>
  <c r="V133" i="8"/>
  <c r="Z133" i="8"/>
  <c r="V134" i="8"/>
  <c r="Z134" i="8"/>
  <c r="V135" i="8"/>
  <c r="Z135" i="8"/>
  <c r="V136" i="8"/>
  <c r="Z136" i="8"/>
  <c r="V137" i="8"/>
  <c r="Z137" i="8"/>
  <c r="V138" i="8"/>
  <c r="Z138" i="8"/>
  <c r="V139" i="8"/>
  <c r="Z139" i="8"/>
  <c r="V140" i="8"/>
  <c r="Z140" i="8"/>
  <c r="V141" i="8"/>
  <c r="Z141" i="8"/>
  <c r="V142" i="8"/>
  <c r="Z142" i="8"/>
  <c r="V143" i="8"/>
  <c r="Z143" i="8"/>
  <c r="V144" i="8"/>
  <c r="Z144" i="8"/>
  <c r="V145" i="8"/>
  <c r="Z145" i="8"/>
  <c r="V146" i="8"/>
  <c r="Z146" i="8"/>
  <c r="V147" i="8"/>
  <c r="Z147" i="8"/>
  <c r="AB115" i="8"/>
  <c r="AB116" i="8"/>
  <c r="AB117" i="8"/>
  <c r="AB118" i="8"/>
  <c r="AA119" i="8"/>
  <c r="AB119" i="8"/>
  <c r="AA120" i="8"/>
  <c r="AB120" i="8"/>
  <c r="AA121" i="8"/>
  <c r="AB121" i="8"/>
  <c r="AA122" i="8"/>
  <c r="AB122" i="8"/>
  <c r="AA123" i="8"/>
  <c r="AB123" i="8"/>
  <c r="AA124" i="8"/>
  <c r="AB124" i="8"/>
  <c r="AA125" i="8"/>
  <c r="AB125" i="8"/>
  <c r="AA126" i="8"/>
  <c r="AB126" i="8"/>
  <c r="AA127" i="8"/>
  <c r="AB127" i="8"/>
  <c r="AA128" i="8"/>
  <c r="AB128" i="8"/>
  <c r="AA129" i="8"/>
  <c r="AB129" i="8"/>
  <c r="AA130" i="8"/>
  <c r="AB130" i="8"/>
  <c r="AA131" i="8"/>
  <c r="AB131" i="8"/>
  <c r="AA132" i="8"/>
  <c r="AB132" i="8"/>
  <c r="AA133" i="8"/>
  <c r="AB133" i="8"/>
  <c r="AA134" i="8"/>
  <c r="AB134" i="8"/>
  <c r="AA135" i="8"/>
  <c r="AB135" i="8"/>
  <c r="AA136" i="8"/>
  <c r="AB136" i="8"/>
  <c r="AA137" i="8"/>
  <c r="AB137" i="8"/>
  <c r="AA138" i="8"/>
  <c r="AB138" i="8"/>
  <c r="AA139" i="8"/>
  <c r="AB139" i="8"/>
  <c r="AA140" i="8"/>
  <c r="AB140" i="8"/>
  <c r="AA141" i="8"/>
  <c r="AB141" i="8"/>
  <c r="AA142" i="8"/>
  <c r="AB142" i="8"/>
  <c r="AA143" i="8"/>
  <c r="AB143" i="8"/>
  <c r="AA144" i="8"/>
  <c r="AB144" i="8"/>
  <c r="AA145" i="8"/>
  <c r="AB145" i="8"/>
  <c r="AA146" i="8"/>
  <c r="AB146" i="8"/>
  <c r="AA147" i="8"/>
  <c r="AB147" i="8"/>
  <c r="C175" i="8"/>
  <c r="C176" i="8"/>
  <c r="C177" i="8"/>
  <c r="C179" i="8"/>
  <c r="C217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W115" i="8"/>
  <c r="X115" i="8"/>
  <c r="W116" i="8"/>
  <c r="X116" i="8"/>
  <c r="W117" i="8"/>
  <c r="X117" i="8"/>
  <c r="W118" i="8"/>
  <c r="X118" i="8"/>
  <c r="W119" i="8"/>
  <c r="X119" i="8"/>
  <c r="W120" i="8"/>
  <c r="X120" i="8"/>
  <c r="W121" i="8"/>
  <c r="X121" i="8"/>
  <c r="W122" i="8"/>
  <c r="X122" i="8"/>
  <c r="W123" i="8"/>
  <c r="X123" i="8"/>
  <c r="W124" i="8"/>
  <c r="X124" i="8"/>
  <c r="W125" i="8"/>
  <c r="X125" i="8"/>
  <c r="W126" i="8"/>
  <c r="X126" i="8"/>
  <c r="W127" i="8"/>
  <c r="X127" i="8"/>
  <c r="W128" i="8"/>
  <c r="X128" i="8"/>
  <c r="W129" i="8"/>
  <c r="X129" i="8"/>
  <c r="W130" i="8"/>
  <c r="X130" i="8"/>
  <c r="W131" i="8"/>
  <c r="X131" i="8"/>
  <c r="W132" i="8"/>
  <c r="X132" i="8"/>
  <c r="W133" i="8"/>
  <c r="X133" i="8"/>
  <c r="W134" i="8"/>
  <c r="X134" i="8"/>
  <c r="W135" i="8"/>
  <c r="X135" i="8"/>
  <c r="W136" i="8"/>
  <c r="X136" i="8"/>
  <c r="W137" i="8"/>
  <c r="X137" i="8"/>
  <c r="W138" i="8"/>
  <c r="X138" i="8"/>
  <c r="W139" i="8"/>
  <c r="X139" i="8"/>
  <c r="W140" i="8"/>
  <c r="X140" i="8"/>
  <c r="W141" i="8"/>
  <c r="X141" i="8"/>
  <c r="W142" i="8"/>
  <c r="X142" i="8"/>
  <c r="W143" i="8"/>
  <c r="X143" i="8"/>
  <c r="W144" i="8"/>
  <c r="X144" i="8"/>
  <c r="W145" i="8"/>
  <c r="X145" i="8"/>
  <c r="W146" i="8"/>
  <c r="X146" i="8"/>
  <c r="W147" i="8"/>
  <c r="X147" i="8"/>
  <c r="Y115" i="8"/>
  <c r="AD115" i="8"/>
  <c r="Y116" i="8"/>
  <c r="AD116" i="8"/>
  <c r="Y117" i="8"/>
  <c r="AD117" i="8"/>
  <c r="Y118" i="8"/>
  <c r="AD118" i="8"/>
  <c r="AC115" i="8"/>
  <c r="AC116" i="8"/>
  <c r="AC117" i="8"/>
  <c r="AC118" i="8"/>
  <c r="Y119" i="8"/>
  <c r="AC119" i="8"/>
  <c r="Y120" i="8"/>
  <c r="AC120" i="8"/>
  <c r="Y121" i="8"/>
  <c r="AC121" i="8"/>
  <c r="Y122" i="8"/>
  <c r="AC122" i="8"/>
  <c r="Y123" i="8"/>
  <c r="AC123" i="8"/>
  <c r="Y124" i="8"/>
  <c r="AC124" i="8"/>
  <c r="Y125" i="8"/>
  <c r="AC125" i="8"/>
  <c r="Y126" i="8"/>
  <c r="AC126" i="8"/>
  <c r="Y127" i="8"/>
  <c r="AC127" i="8"/>
  <c r="Y128" i="8"/>
  <c r="AC128" i="8"/>
  <c r="Y129" i="8"/>
  <c r="AC129" i="8"/>
  <c r="Y130" i="8"/>
  <c r="AC130" i="8"/>
  <c r="Y131" i="8"/>
  <c r="AC131" i="8"/>
  <c r="Y132" i="8"/>
  <c r="AC132" i="8"/>
  <c r="Y133" i="8"/>
  <c r="AC133" i="8"/>
  <c r="Y134" i="8"/>
  <c r="AC134" i="8"/>
  <c r="Y135" i="8"/>
  <c r="AC135" i="8"/>
  <c r="Y136" i="8"/>
  <c r="AC136" i="8"/>
  <c r="Y137" i="8"/>
  <c r="AC137" i="8"/>
  <c r="Y138" i="8"/>
  <c r="AC138" i="8"/>
  <c r="Y139" i="8"/>
  <c r="AC139" i="8"/>
  <c r="Y140" i="8"/>
  <c r="AC140" i="8"/>
  <c r="Y141" i="8"/>
  <c r="AC141" i="8"/>
  <c r="Y142" i="8"/>
  <c r="AC142" i="8"/>
  <c r="Y143" i="8"/>
  <c r="AC143" i="8"/>
  <c r="Y144" i="8"/>
  <c r="AC144" i="8"/>
  <c r="Y145" i="8"/>
  <c r="AC145" i="8"/>
  <c r="Y146" i="8"/>
  <c r="AC146" i="8"/>
  <c r="Y147" i="8"/>
  <c r="AC147" i="8"/>
  <c r="AE115" i="8"/>
  <c r="AE116" i="8"/>
  <c r="AE117" i="8"/>
  <c r="AE118" i="8"/>
  <c r="AD119" i="8"/>
  <c r="AE119" i="8"/>
  <c r="AD120" i="8"/>
  <c r="AE120" i="8"/>
  <c r="AD121" i="8"/>
  <c r="AE121" i="8"/>
  <c r="AD122" i="8"/>
  <c r="AE122" i="8"/>
  <c r="AD123" i="8"/>
  <c r="AE123" i="8"/>
  <c r="AD124" i="8"/>
  <c r="AE124" i="8"/>
  <c r="AD125" i="8"/>
  <c r="AE125" i="8"/>
  <c r="AD126" i="8"/>
  <c r="AE126" i="8"/>
  <c r="AD127" i="8"/>
  <c r="AE127" i="8"/>
  <c r="AD128" i="8"/>
  <c r="AE128" i="8"/>
  <c r="AD129" i="8"/>
  <c r="AE129" i="8"/>
  <c r="AD130" i="8"/>
  <c r="AE130" i="8"/>
  <c r="AD131" i="8"/>
  <c r="AE131" i="8"/>
  <c r="AD132" i="8"/>
  <c r="AE132" i="8"/>
  <c r="AD133" i="8"/>
  <c r="AE133" i="8"/>
  <c r="AD134" i="8"/>
  <c r="AE134" i="8"/>
  <c r="AD135" i="8"/>
  <c r="AE135" i="8"/>
  <c r="AD136" i="8"/>
  <c r="AE136" i="8"/>
  <c r="AD137" i="8"/>
  <c r="AE137" i="8"/>
  <c r="AD138" i="8"/>
  <c r="AE138" i="8"/>
  <c r="AD139" i="8"/>
  <c r="AE139" i="8"/>
  <c r="AD140" i="8"/>
  <c r="AE140" i="8"/>
  <c r="AD141" i="8"/>
  <c r="AE141" i="8"/>
  <c r="AD142" i="8"/>
  <c r="AE142" i="8"/>
  <c r="AD143" i="8"/>
  <c r="AE143" i="8"/>
  <c r="AD144" i="8"/>
  <c r="AE144" i="8"/>
  <c r="AD145" i="8"/>
  <c r="AE145" i="8"/>
  <c r="AD146" i="8"/>
  <c r="AE146" i="8"/>
  <c r="AD147" i="8"/>
  <c r="AE147" i="8"/>
  <c r="D175" i="8"/>
  <c r="D176" i="8"/>
  <c r="D177" i="8"/>
  <c r="D179" i="8"/>
  <c r="D217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28" i="8"/>
  <c r="AG129" i="8"/>
  <c r="AG130" i="8"/>
  <c r="AG131" i="8"/>
  <c r="AG132" i="8"/>
  <c r="AG133" i="8"/>
  <c r="AG134" i="8"/>
  <c r="AG135" i="8"/>
  <c r="AG136" i="8"/>
  <c r="AG137" i="8"/>
  <c r="AG138" i="8"/>
  <c r="AG139" i="8"/>
  <c r="AG140" i="8"/>
  <c r="AG141" i="8"/>
  <c r="AG142" i="8"/>
  <c r="AG143" i="8"/>
  <c r="AG144" i="8"/>
  <c r="AG145" i="8"/>
  <c r="AG146" i="8"/>
  <c r="AG147" i="8"/>
  <c r="D180" i="8"/>
  <c r="D218" i="8"/>
  <c r="AF115" i="8"/>
  <c r="AF116" i="8"/>
  <c r="AF117" i="8"/>
  <c r="AF118" i="8"/>
  <c r="AF119" i="8"/>
  <c r="AF120" i="8"/>
  <c r="AF121" i="8"/>
  <c r="AF122" i="8"/>
  <c r="AF123" i="8"/>
  <c r="AF124" i="8"/>
  <c r="AF125" i="8"/>
  <c r="AF126" i="8"/>
  <c r="AF127" i="8"/>
  <c r="AF128" i="8"/>
  <c r="AF129" i="8"/>
  <c r="AF130" i="8"/>
  <c r="AF131" i="8"/>
  <c r="AF132" i="8"/>
  <c r="AF133" i="8"/>
  <c r="AF134" i="8"/>
  <c r="AF135" i="8"/>
  <c r="AF136" i="8"/>
  <c r="AF137" i="8"/>
  <c r="AF138" i="8"/>
  <c r="AF139" i="8"/>
  <c r="AF140" i="8"/>
  <c r="AF141" i="8"/>
  <c r="AF142" i="8"/>
  <c r="AF143" i="8"/>
  <c r="AF144" i="8"/>
  <c r="AF145" i="8"/>
  <c r="AF146" i="8"/>
  <c r="AF147" i="8"/>
  <c r="C180" i="8"/>
  <c r="C218" i="8"/>
  <c r="D215" i="8"/>
  <c r="C215" i="8"/>
  <c r="D204" i="8"/>
  <c r="D208" i="8"/>
  <c r="D209" i="8"/>
  <c r="C204" i="8"/>
  <c r="C208" i="8"/>
  <c r="C209" i="8"/>
  <c r="D207" i="8"/>
  <c r="D206" i="8"/>
  <c r="C207" i="8"/>
  <c r="C206" i="8"/>
  <c r="D205" i="8"/>
  <c r="C205" i="8"/>
  <c r="D203" i="8"/>
  <c r="C203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02" i="8"/>
  <c r="F11" i="8"/>
  <c r="D184" i="8"/>
  <c r="C11" i="8"/>
  <c r="C184" i="8"/>
  <c r="D199" i="8"/>
  <c r="C199" i="8"/>
  <c r="G47" i="8"/>
  <c r="H47" i="8"/>
  <c r="E47" i="8"/>
  <c r="D47" i="8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C15" i="8"/>
  <c r="D15" i="8"/>
  <c r="E15" i="8"/>
  <c r="F15" i="8"/>
  <c r="G15" i="8"/>
  <c r="H15" i="8"/>
  <c r="C16" i="8"/>
  <c r="D16" i="8"/>
  <c r="E16" i="8"/>
  <c r="F16" i="8"/>
  <c r="G16" i="8"/>
  <c r="H16" i="8"/>
  <c r="C17" i="8"/>
  <c r="D17" i="8"/>
  <c r="E17" i="8"/>
  <c r="F17" i="8"/>
  <c r="G17" i="8"/>
  <c r="H17" i="8"/>
  <c r="C18" i="8"/>
  <c r="D18" i="8"/>
  <c r="E18" i="8"/>
  <c r="F18" i="8"/>
  <c r="G18" i="8"/>
  <c r="H18" i="8"/>
  <c r="C19" i="8"/>
  <c r="D19" i="8"/>
  <c r="E19" i="8"/>
  <c r="F19" i="8"/>
  <c r="G19" i="8"/>
  <c r="H19" i="8"/>
  <c r="C20" i="8"/>
  <c r="D20" i="8"/>
  <c r="E20" i="8"/>
  <c r="F20" i="8"/>
  <c r="G20" i="8"/>
  <c r="H20" i="8"/>
  <c r="C21" i="8"/>
  <c r="D21" i="8"/>
  <c r="E21" i="8"/>
  <c r="F21" i="8"/>
  <c r="G21" i="8"/>
  <c r="H21" i="8"/>
  <c r="C22" i="8"/>
  <c r="D22" i="8"/>
  <c r="E22" i="8"/>
  <c r="F22" i="8"/>
  <c r="G22" i="8"/>
  <c r="H22" i="8"/>
  <c r="C23" i="8"/>
  <c r="D23" i="8"/>
  <c r="E23" i="8"/>
  <c r="F23" i="8"/>
  <c r="G23" i="8"/>
  <c r="H23" i="8"/>
  <c r="C24" i="8"/>
  <c r="D24" i="8"/>
  <c r="E24" i="8"/>
  <c r="F24" i="8"/>
  <c r="G24" i="8"/>
  <c r="H24" i="8"/>
  <c r="C25" i="8"/>
  <c r="D25" i="8"/>
  <c r="E25" i="8"/>
  <c r="F25" i="8"/>
  <c r="G25" i="8"/>
  <c r="H25" i="8"/>
  <c r="C26" i="8"/>
  <c r="D26" i="8"/>
  <c r="E26" i="8"/>
  <c r="F26" i="8"/>
  <c r="G26" i="8"/>
  <c r="H26" i="8"/>
  <c r="C27" i="8"/>
  <c r="D27" i="8"/>
  <c r="E27" i="8"/>
  <c r="F27" i="8"/>
  <c r="G27" i="8"/>
  <c r="H27" i="8"/>
  <c r="C28" i="8"/>
  <c r="D28" i="8"/>
  <c r="E28" i="8"/>
  <c r="F28" i="8"/>
  <c r="G28" i="8"/>
  <c r="H28" i="8"/>
  <c r="C29" i="8"/>
  <c r="D29" i="8"/>
  <c r="E29" i="8"/>
  <c r="F29" i="8"/>
  <c r="G29" i="8"/>
  <c r="H29" i="8"/>
  <c r="C30" i="8"/>
  <c r="D30" i="8"/>
  <c r="E30" i="8"/>
  <c r="F30" i="8"/>
  <c r="G30" i="8"/>
  <c r="H30" i="8"/>
  <c r="C31" i="8"/>
  <c r="D31" i="8"/>
  <c r="E31" i="8"/>
  <c r="F31" i="8"/>
  <c r="G31" i="8"/>
  <c r="H31" i="8"/>
  <c r="C32" i="8"/>
  <c r="D32" i="8"/>
  <c r="E32" i="8"/>
  <c r="F32" i="8"/>
  <c r="G32" i="8"/>
  <c r="H32" i="8"/>
  <c r="C33" i="8"/>
  <c r="D33" i="8"/>
  <c r="E33" i="8"/>
  <c r="F33" i="8"/>
  <c r="G33" i="8"/>
  <c r="H33" i="8"/>
  <c r="C34" i="8"/>
  <c r="D34" i="8"/>
  <c r="E34" i="8"/>
  <c r="F34" i="8"/>
  <c r="G34" i="8"/>
  <c r="H34" i="8"/>
  <c r="C35" i="8"/>
  <c r="D35" i="8"/>
  <c r="E35" i="8"/>
  <c r="F35" i="8"/>
  <c r="G35" i="8"/>
  <c r="H35" i="8"/>
  <c r="C36" i="8"/>
  <c r="D36" i="8"/>
  <c r="E36" i="8"/>
  <c r="F36" i="8"/>
  <c r="G36" i="8"/>
  <c r="H36" i="8"/>
  <c r="C37" i="8"/>
  <c r="D37" i="8"/>
  <c r="E37" i="8"/>
  <c r="F37" i="8"/>
  <c r="G37" i="8"/>
  <c r="H37" i="8"/>
  <c r="C38" i="8"/>
  <c r="D38" i="8"/>
  <c r="E38" i="8"/>
  <c r="F38" i="8"/>
  <c r="G38" i="8"/>
  <c r="H38" i="8"/>
  <c r="C39" i="8"/>
  <c r="D39" i="8"/>
  <c r="E39" i="8"/>
  <c r="F39" i="8"/>
  <c r="G39" i="8"/>
  <c r="H39" i="8"/>
  <c r="C40" i="8"/>
  <c r="D40" i="8"/>
  <c r="E40" i="8"/>
  <c r="F40" i="8"/>
  <c r="G40" i="8"/>
  <c r="H40" i="8"/>
  <c r="C41" i="8"/>
  <c r="D41" i="8"/>
  <c r="E41" i="8"/>
  <c r="F41" i="8"/>
  <c r="G41" i="8"/>
  <c r="H41" i="8"/>
  <c r="C42" i="8"/>
  <c r="D42" i="8"/>
  <c r="E42" i="8"/>
  <c r="F42" i="8"/>
  <c r="G42" i="8"/>
  <c r="H42" i="8"/>
  <c r="C43" i="8"/>
  <c r="D43" i="8"/>
  <c r="E43" i="8"/>
  <c r="F43" i="8"/>
  <c r="G43" i="8"/>
  <c r="H43" i="8"/>
  <c r="C44" i="8"/>
  <c r="D44" i="8"/>
  <c r="E44" i="8"/>
  <c r="F44" i="8"/>
  <c r="G44" i="8"/>
  <c r="H44" i="8"/>
  <c r="C45" i="8"/>
  <c r="D45" i="8"/>
  <c r="E45" i="8"/>
  <c r="F45" i="8"/>
  <c r="G45" i="8"/>
  <c r="H45" i="8"/>
  <c r="C46" i="8"/>
  <c r="D46" i="8"/>
  <c r="E46" i="8"/>
  <c r="F46" i="8"/>
  <c r="G46" i="8"/>
  <c r="H46" i="8"/>
  <c r="H14" i="8"/>
  <c r="G14" i="8"/>
  <c r="F14" i="8"/>
  <c r="E14" i="8"/>
  <c r="D14" i="8"/>
  <c r="C14" i="8"/>
  <c r="B200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52" i="8"/>
  <c r="C8" i="8"/>
  <c r="D178" i="8"/>
  <c r="C178" i="8"/>
  <c r="D174" i="8"/>
  <c r="C174" i="8"/>
  <c r="AC113" i="8"/>
  <c r="W113" i="8"/>
  <c r="Z113" i="8"/>
  <c r="T113" i="8"/>
  <c r="S113" i="8"/>
  <c r="R113" i="8"/>
  <c r="P113" i="8"/>
  <c r="L113" i="8"/>
  <c r="F113" i="8"/>
  <c r="N113" i="8"/>
  <c r="J113" i="8"/>
  <c r="B113" i="8"/>
  <c r="H95" i="8"/>
  <c r="D108" i="8"/>
  <c r="G95" i="8"/>
  <c r="C108" i="8"/>
  <c r="D107" i="8"/>
  <c r="C107" i="8"/>
  <c r="D105" i="8"/>
  <c r="C105" i="8"/>
  <c r="H92" i="8"/>
  <c r="G92" i="8"/>
  <c r="D100" i="8"/>
  <c r="C100" i="8"/>
  <c r="D99" i="8"/>
  <c r="C99" i="8"/>
  <c r="G90" i="8"/>
  <c r="H90" i="8"/>
  <c r="E90" i="8"/>
  <c r="C90" i="8"/>
  <c r="D98" i="8"/>
  <c r="C98" i="8"/>
  <c r="G93" i="8"/>
  <c r="H93" i="8"/>
  <c r="G94" i="8"/>
  <c r="H9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14" i="8"/>
  <c r="L85" i="8"/>
  <c r="F85" i="8"/>
</calcChain>
</file>

<file path=xl/sharedStrings.xml><?xml version="1.0" encoding="utf-8"?>
<sst xmlns="http://schemas.openxmlformats.org/spreadsheetml/2006/main" count="6168" uniqueCount="154">
  <si>
    <t>Amazonas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</si>
  <si>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</si>
  <si>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</si>
  <si>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</si>
  <si>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</si>
  <si>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</si>
  <si>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</si>
  <si>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</si>
  <si>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</si>
  <si>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</si>
  <si>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</si>
  <si>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</si>
  <si>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</si>
  <si>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</si>
  <si>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</si>
  <si>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</si>
  <si>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</si>
  <si>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</si>
  <si>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</si>
  <si>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</si>
  <si>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</si>
  <si>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</si>
  <si>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</si>
  <si>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</si>
  <si>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</si>
  <si>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</si>
  <si>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 Andrés y Providencia</t>
  </si>
  <si>
    <t>Santander</t>
  </si>
  <si>
    <t>Sucre</t>
  </si>
  <si>
    <t>Tolima</t>
  </si>
  <si>
    <t>Vaupés</t>
  </si>
  <si>
    <t>Vichada</t>
  </si>
  <si>
    <t>Colombia</t>
  </si>
  <si>
    <t>Valle del Cauca</t>
  </si>
  <si>
    <t>2010-2015</t>
  </si>
  <si>
    <t>Mortalidad Materna</t>
  </si>
  <si>
    <t>casos</t>
  </si>
  <si>
    <t>expansor</t>
  </si>
  <si>
    <t>indicador</t>
  </si>
  <si>
    <t>2000-2005</t>
  </si>
  <si>
    <t>depto</t>
  </si>
  <si>
    <t>denominador</t>
  </si>
  <si>
    <t>Accidente de Transito Terrestre</t>
  </si>
  <si>
    <t>Suicidio</t>
  </si>
  <si>
    <t>Homicidio</t>
  </si>
  <si>
    <t>Tasa de Fecundidad</t>
  </si>
  <si>
    <t>valor</t>
  </si>
  <si>
    <t>PIB</t>
  </si>
  <si>
    <t>IPM</t>
  </si>
  <si>
    <t>IDH</t>
  </si>
  <si>
    <t>salud</t>
  </si>
  <si>
    <t>estrato</t>
  </si>
  <si>
    <t>periodo</t>
  </si>
  <si>
    <t>Indicador salud</t>
  </si>
  <si>
    <t>Indicador económico</t>
  </si>
  <si>
    <t>D&amp;P&amp;I</t>
  </si>
  <si>
    <t>pob</t>
  </si>
  <si>
    <t>se</t>
  </si>
  <si>
    <t>12-17</t>
  </si>
  <si>
    <t>Valle Del Cauca</t>
  </si>
  <si>
    <t>15-19</t>
  </si>
  <si>
    <t>1. Parámetros</t>
  </si>
  <si>
    <t>2. Brechas</t>
  </si>
  <si>
    <t>Q1</t>
  </si>
  <si>
    <t>Q2</t>
  </si>
  <si>
    <t>Q3</t>
  </si>
  <si>
    <t>Q4</t>
  </si>
  <si>
    <t>año</t>
  </si>
  <si>
    <t>Depto</t>
  </si>
  <si>
    <t>Brecha absoluta</t>
  </si>
  <si>
    <t>tasa</t>
  </si>
  <si>
    <t>RAPR</t>
  </si>
  <si>
    <t>RAPA</t>
  </si>
  <si>
    <t>Tasa nacional</t>
  </si>
  <si>
    <t>3. Riesgo atribuible poblacional (RAP)</t>
  </si>
  <si>
    <t>4. Curva de concentración</t>
  </si>
  <si>
    <t>casosAcum</t>
  </si>
  <si>
    <t>pobAcum</t>
  </si>
  <si>
    <t>5. Índice de intesidad de la pendiente</t>
  </si>
  <si>
    <t>Ridit</t>
  </si>
  <si>
    <t>TASA</t>
  </si>
  <si>
    <t>residuals</t>
  </si>
  <si>
    <t>predicted</t>
  </si>
  <si>
    <t>std_residuals</t>
  </si>
  <si>
    <t>weigthed_y</t>
  </si>
  <si>
    <t>weigthed_x1</t>
  </si>
  <si>
    <t>weigthed_x2</t>
  </si>
  <si>
    <t>B1coef</t>
  </si>
  <si>
    <t>B2coef</t>
  </si>
  <si>
    <t>IRD</t>
  </si>
  <si>
    <t>Sentido</t>
  </si>
  <si>
    <t>sentido</t>
  </si>
  <si>
    <t>Positivo</t>
  </si>
  <si>
    <t>Negativo</t>
  </si>
  <si>
    <t>6. Resúmen resultados</t>
  </si>
  <si>
    <t>Tabla datos</t>
  </si>
  <si>
    <t>Cálculos (expandir para ver gráficas)</t>
  </si>
  <si>
    <t>Evento</t>
  </si>
  <si>
    <t>Brecha absoluta de desigualdad</t>
  </si>
  <si>
    <t>Brecha relativa de desigualdad</t>
  </si>
  <si>
    <t>Riesgo atribuible poblacional absoluto</t>
  </si>
  <si>
    <t>Riesgo atribuible poblacional relativo</t>
  </si>
  <si>
    <t>Brecha relativa</t>
  </si>
  <si>
    <t>Índice relativo de desigualdad</t>
  </si>
  <si>
    <t>Estratificador</t>
  </si>
  <si>
    <t>PIBpc</t>
  </si>
  <si>
    <t>Cuantil</t>
  </si>
  <si>
    <t>2005-2010</t>
  </si>
  <si>
    <t>2011-2015</t>
  </si>
  <si>
    <t>Tasa de mortalidad &lt;1</t>
  </si>
  <si>
    <t>Tasa de mortalidad IRA &lt;5</t>
  </si>
  <si>
    <t>Tasa de mortalidad DNT &lt;5</t>
  </si>
  <si>
    <t>BPN</t>
  </si>
  <si>
    <t>Ruralidad</t>
  </si>
  <si>
    <t>per</t>
  </si>
  <si>
    <t>p1</t>
  </si>
  <si>
    <t>p2</t>
  </si>
  <si>
    <t>Indicador de salud/Estratificador</t>
  </si>
  <si>
    <t>Periodo de análisis</t>
  </si>
  <si>
    <r>
      <t>Promedio</t>
    </r>
    <r>
      <rPr>
        <vertAlign val="superscript"/>
        <sz val="12"/>
        <color rgb="FF000000"/>
        <rFont val="Arial Narrow"/>
        <family val="2"/>
      </rPr>
      <t>/1</t>
    </r>
  </si>
  <si>
    <t>Desviación estándar</t>
  </si>
  <si>
    <t>Máximo</t>
  </si>
  <si>
    <t>Percentil .75</t>
  </si>
  <si>
    <t>Percentil .5 (Mediana)</t>
  </si>
  <si>
    <t>Percentil .25</t>
  </si>
  <si>
    <t>Mínimo</t>
  </si>
  <si>
    <t>Rango</t>
  </si>
  <si>
    <t>Brecha absoluta simple</t>
  </si>
  <si>
    <t>Brecha relativa simple</t>
  </si>
  <si>
    <t>Brecha absoluta ponderada</t>
  </si>
  <si>
    <t>Brecha relativa ponderada</t>
  </si>
  <si>
    <t>Promedio ponderado del indicador</t>
  </si>
  <si>
    <t>RAP</t>
  </si>
  <si>
    <t>RAP %</t>
  </si>
  <si>
    <t>Índice de la pendiente modificado</t>
  </si>
  <si>
    <t>Índice de Hoover</t>
  </si>
  <si>
    <t>Índice de concentración</t>
  </si>
  <si>
    <t>7.  Tabla resumen</t>
  </si>
  <si>
    <t>Mortalidad EDA&lt;5 años</t>
  </si>
  <si>
    <t>Tasa de mortalidad en niñez</t>
  </si>
  <si>
    <t>Tasa de Mortalidad Neonatal</t>
  </si>
  <si>
    <t>2010</t>
  </si>
  <si>
    <t>IRCA</t>
  </si>
  <si>
    <t>2015</t>
  </si>
  <si>
    <t>PIB-Percápita</t>
  </si>
  <si>
    <t>Cambio en el tiempo</t>
  </si>
  <si>
    <t>IRDm</t>
  </si>
  <si>
    <t>|xi-xbar|</t>
  </si>
  <si>
    <t>Índice relativo de desigualdad Modificado</t>
  </si>
  <si>
    <t>(yj+yj+1)*h</t>
  </si>
  <si>
    <t>Indice de concentración</t>
  </si>
  <si>
    <t>ONS - Herramienta para el análsisi de desigualdades en Salud</t>
  </si>
  <si>
    <t>Nacimientos por cesarea</t>
  </si>
  <si>
    <t xml:space="preserve">Embarazadas &gt;4 CPN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</si>
</sst>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_-* #,##0\ _$_-;\-* #,##0\ _$_-;_-* &quot;-&quot;??\ _$_-;_-@_-"/>
    <numFmt numFmtId="165" formatCode="0.000"/>
    <numFmt numFmtId="166" formatCode="_(* #,##0.0_);_(* \(#,##0.0\);_(* &quot;-&quot;_);_(@_)"/>
    <numFmt numFmtId="167" formatCode="_(* #,##0.00_);_(* \(#,##0.00\);_(* &quot;-&quot;_);_(@_)"/>
    <numFmt numFmtId="168" formatCode="_(* #,##0.0000_);_(* \(#,##0.0000\);_(* &quot;-&quot;_);_(@_)"/>
    <numFmt numFmtId="169" formatCode="#,###"/>
    <numFmt numFmtId="170" formatCode="0.0"/>
    <numFmt numFmtId="171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2"/>
      <color rgb="FF3F3F76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Arial"/>
      <family val="2"/>
    </font>
    <font>
      <sz val="12"/>
      <color rgb="FF000000"/>
      <name val="System Font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vertAlign val="superscript"/>
      <sz val="12"/>
      <color rgb="FF000000"/>
      <name val="Arial Narrow"/>
      <family val="2"/>
    </font>
    <font>
      <sz val="12"/>
      <name val="Arial Narrow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3"/>
      <color rgb="FF000000"/>
      <name val="Lucida Grande"/>
      <family val="2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</borders>
  <cellStyleXfs count="48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" borderId="8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3" fillId="0" borderId="0"/>
    <xf numFmtId="0" fontId="10" fillId="5" borderId="16" applyNumberFormat="0" applyAlignment="0" applyProtection="0"/>
    <xf numFmtId="0" fontId="11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left"/>
    </xf>
    <xf numFmtId="0" fontId="0" fillId="0" borderId="7" xfId="0" applyNumberFormat="1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 applyBorder="1" applyAlignment="1">
      <alignment horizontal="left" vertical="top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4" fillId="0" borderId="0" xfId="0" applyFont="1" applyFill="1" applyBorder="1"/>
    <xf numFmtId="10" fontId="4" fillId="0" borderId="0" xfId="0" applyNumberFormat="1" applyFont="1" applyFill="1" applyBorder="1"/>
    <xf numFmtId="1" fontId="4" fillId="0" borderId="0" xfId="0" applyNumberFormat="1" applyFont="1" applyFill="1" applyBorder="1"/>
    <xf numFmtId="10" fontId="5" fillId="0" borderId="0" xfId="2" applyNumberFormat="1" applyFont="1" applyFill="1" applyBorder="1"/>
    <xf numFmtId="165" fontId="5" fillId="0" borderId="0" xfId="2" applyNumberFormat="1" applyFont="1" applyFill="1" applyBorder="1"/>
    <xf numFmtId="0" fontId="8" fillId="3" borderId="0" xfId="0" applyFont="1" applyFill="1"/>
    <xf numFmtId="0" fontId="8" fillId="0" borderId="0" xfId="0" applyFont="1"/>
    <xf numFmtId="0" fontId="8" fillId="2" borderId="0" xfId="0" applyFont="1" applyFill="1"/>
    <xf numFmtId="0" fontId="8" fillId="4" borderId="8" xfId="3" applyFont="1"/>
    <xf numFmtId="0" fontId="8" fillId="2" borderId="0" xfId="0" applyFont="1" applyFill="1" applyAlignment="1">
      <alignment horizontal="left"/>
    </xf>
    <xf numFmtId="166" fontId="8" fillId="2" borderId="0" xfId="12" applyNumberFormat="1" applyFont="1" applyFill="1"/>
    <xf numFmtId="3" fontId="3" fillId="0" borderId="0" xfId="0" applyNumberFormat="1" applyFont="1" applyFill="1" applyBorder="1"/>
    <xf numFmtId="0" fontId="0" fillId="0" borderId="15" xfId="0" applyFont="1" applyFill="1" applyBorder="1"/>
    <xf numFmtId="0" fontId="0" fillId="0" borderId="0" xfId="0" applyFont="1" applyFill="1"/>
    <xf numFmtId="17" fontId="0" fillId="0" borderId="0" xfId="0" quotePrefix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7" borderId="0" xfId="0" applyFont="1" applyFill="1"/>
    <xf numFmtId="0" fontId="12" fillId="7" borderId="0" xfId="0" applyFont="1" applyFill="1" applyAlignment="1">
      <alignment horizontal="left" indent="1"/>
    </xf>
    <xf numFmtId="0" fontId="8" fillId="2" borderId="0" xfId="0" applyFont="1" applyFill="1" applyAlignment="1">
      <alignment horizontal="left" indent="2"/>
    </xf>
    <xf numFmtId="0" fontId="8" fillId="2" borderId="0" xfId="0" applyFont="1" applyFill="1" applyAlignment="1">
      <alignment horizontal="center"/>
    </xf>
    <xf numFmtId="41" fontId="8" fillId="2" borderId="0" xfId="12" applyFont="1" applyFill="1"/>
    <xf numFmtId="167" fontId="8" fillId="2" borderId="0" xfId="12" applyNumberFormat="1" applyFont="1" applyFill="1"/>
    <xf numFmtId="167" fontId="8" fillId="2" borderId="0" xfId="0" applyNumberFormat="1" applyFont="1" applyFill="1"/>
    <xf numFmtId="0" fontId="12" fillId="2" borderId="0" xfId="0" applyFont="1" applyFill="1"/>
    <xf numFmtId="43" fontId="11" fillId="6" borderId="0" xfId="15" applyNumberFormat="1"/>
    <xf numFmtId="167" fontId="11" fillId="6" borderId="0" xfId="15" applyNumberFormat="1"/>
    <xf numFmtId="168" fontId="8" fillId="2" borderId="0" xfId="12" applyNumberFormat="1" applyFont="1" applyFill="1"/>
    <xf numFmtId="0" fontId="8" fillId="0" borderId="0" xfId="0" applyFont="1" applyAlignment="1">
      <alignment horizontal="center"/>
    </xf>
    <xf numFmtId="0" fontId="12" fillId="2" borderId="0" xfId="0" applyFont="1" applyFill="1" applyAlignment="1">
      <alignment horizontal="left" indent="1"/>
    </xf>
    <xf numFmtId="168" fontId="8" fillId="2" borderId="0" xfId="0" applyNumberFormat="1" applyFont="1" applyFill="1"/>
    <xf numFmtId="9" fontId="8" fillId="2" borderId="0" xfId="2" applyFont="1" applyFill="1"/>
    <xf numFmtId="10" fontId="8" fillId="0" borderId="0" xfId="2" applyNumberFormat="1" applyFont="1"/>
    <xf numFmtId="0" fontId="12" fillId="0" borderId="0" xfId="0" applyFont="1"/>
    <xf numFmtId="0" fontId="12" fillId="2" borderId="0" xfId="0" applyFont="1" applyFill="1" applyAlignment="1">
      <alignment horizontal="center"/>
    </xf>
    <xf numFmtId="43" fontId="8" fillId="0" borderId="0" xfId="0" applyNumberFormat="1" applyFont="1"/>
    <xf numFmtId="166" fontId="12" fillId="2" borderId="0" xfId="12" applyNumberFormat="1" applyFont="1" applyFill="1"/>
    <xf numFmtId="41" fontId="12" fillId="2" borderId="0" xfId="12" applyFont="1" applyFill="1"/>
    <xf numFmtId="0" fontId="10" fillId="5" borderId="16" xfId="14"/>
    <xf numFmtId="10" fontId="11" fillId="6" borderId="0" xfId="15" applyNumberFormat="1"/>
    <xf numFmtId="0" fontId="8" fillId="2" borderId="0" xfId="0" applyFont="1" applyFill="1" applyAlignment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right"/>
    </xf>
    <xf numFmtId="2" fontId="8" fillId="2" borderId="0" xfId="12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Font="1" applyFill="1" applyBorder="1"/>
    <xf numFmtId="0" fontId="14" fillId="8" borderId="11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10" borderId="11" xfId="0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top"/>
    </xf>
    <xf numFmtId="37" fontId="22" fillId="0" borderId="0" xfId="0" applyNumberFormat="1" applyFont="1" applyFill="1" applyBorder="1" applyAlignment="1">
      <alignment vertical="top"/>
    </xf>
    <xf numFmtId="0" fontId="1" fillId="0" borderId="0" xfId="0" applyFont="1" applyFill="1"/>
    <xf numFmtId="0" fontId="0" fillId="0" borderId="1" xfId="0" applyNumberFormat="1" applyFont="1" applyFill="1" applyBorder="1"/>
    <xf numFmtId="0" fontId="0" fillId="0" borderId="0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0" fontId="0" fillId="0" borderId="0" xfId="0" applyNumberFormat="1" applyFont="1" applyFill="1"/>
    <xf numFmtId="0" fontId="0" fillId="0" borderId="4" xfId="0" applyNumberFormat="1" applyFont="1" applyFill="1" applyBorder="1"/>
    <xf numFmtId="0" fontId="0" fillId="0" borderId="5" xfId="0" applyNumberFormat="1" applyFont="1" applyFill="1" applyBorder="1"/>
    <xf numFmtId="0" fontId="0" fillId="0" borderId="6" xfId="0" applyNumberFormat="1" applyFont="1" applyFill="1" applyBorder="1"/>
    <xf numFmtId="0" fontId="0" fillId="0" borderId="0" xfId="0" applyFill="1"/>
    <xf numFmtId="0" fontId="0" fillId="0" borderId="0" xfId="0" applyNumberFormat="1" applyFill="1"/>
    <xf numFmtId="164" fontId="0" fillId="0" borderId="0" xfId="1" applyNumberFormat="1" applyFont="1" applyFill="1"/>
    <xf numFmtId="2" fontId="0" fillId="0" borderId="0" xfId="0" applyNumberFormat="1" applyFont="1" applyFill="1"/>
    <xf numFmtId="169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13" quotePrefix="1" applyFill="1"/>
    <xf numFmtId="0" fontId="3" fillId="0" borderId="0" xfId="13" applyFill="1"/>
    <xf numFmtId="49" fontId="20" fillId="0" borderId="17" xfId="144" applyNumberFormat="1" applyFont="1" applyFill="1" applyBorder="1" applyAlignment="1">
      <alignment vertical="top" wrapText="1" shrinkToFit="1"/>
    </xf>
    <xf numFmtId="170" fontId="20" fillId="0" borderId="18" xfId="144" applyNumberFormat="1" applyFont="1" applyFill="1" applyBorder="1" applyAlignment="1">
      <alignment vertical="top" wrapText="1" shrinkToFit="1"/>
    </xf>
    <xf numFmtId="49" fontId="20" fillId="0" borderId="19" xfId="144" applyNumberFormat="1" applyFont="1" applyFill="1" applyBorder="1" applyAlignment="1">
      <alignment vertical="top" wrapText="1" shrinkToFit="1"/>
    </xf>
    <xf numFmtId="170" fontId="20" fillId="0" borderId="0" xfId="144" applyNumberFormat="1" applyFont="1" applyFill="1" applyBorder="1" applyAlignment="1">
      <alignment vertical="top" wrapText="1" shrinkToFit="1"/>
    </xf>
    <xf numFmtId="170" fontId="20" fillId="0" borderId="20" xfId="144" applyNumberFormat="1" applyFont="1" applyFill="1" applyBorder="1" applyAlignment="1">
      <alignment vertical="top" wrapText="1" shrinkToFit="1"/>
    </xf>
    <xf numFmtId="170" fontId="20" fillId="0" borderId="17" xfId="144" applyNumberFormat="1" applyFont="1" applyFill="1" applyBorder="1" applyAlignment="1">
      <alignment vertical="top" wrapText="1" shrinkToFit="1"/>
    </xf>
    <xf numFmtId="0" fontId="0" fillId="0" borderId="0" xfId="0" applyFont="1" applyFill="1" applyAlignment="1">
      <alignment vertical="top"/>
    </xf>
    <xf numFmtId="170" fontId="20" fillId="0" borderId="11" xfId="144" applyNumberFormat="1" applyFont="1" applyFill="1" applyBorder="1" applyAlignment="1">
      <alignment vertical="top" wrapText="1" shrinkToFit="1"/>
    </xf>
    <xf numFmtId="0" fontId="21" fillId="0" borderId="0" xfId="13" applyNumberFormat="1" applyFont="1" applyFill="1" applyBorder="1" applyAlignment="1" applyProtection="1">
      <alignment vertical="top"/>
    </xf>
    <xf numFmtId="37" fontId="21" fillId="0" borderId="0" xfId="13" applyNumberFormat="1" applyFont="1" applyFill="1" applyBorder="1" applyAlignment="1">
      <alignment vertical="top"/>
    </xf>
    <xf numFmtId="0" fontId="21" fillId="0" borderId="0" xfId="13" applyFont="1" applyFill="1" applyBorder="1" applyAlignment="1" applyProtection="1">
      <alignment vertical="top"/>
    </xf>
    <xf numFmtId="0" fontId="21" fillId="0" borderId="0" xfId="13" quotePrefix="1" applyFont="1" applyFill="1" applyBorder="1" applyAlignment="1" applyProtection="1">
      <alignment vertical="top"/>
    </xf>
    <xf numFmtId="0" fontId="21" fillId="0" borderId="0" xfId="13" quotePrefix="1" applyNumberFormat="1" applyFont="1" applyFill="1" applyBorder="1" applyAlignment="1" applyProtection="1">
      <alignment vertical="top"/>
    </xf>
    <xf numFmtId="0" fontId="0" fillId="0" borderId="0" xfId="0" applyFont="1" applyFill="1" applyBorder="1" applyAlignment="1"/>
    <xf numFmtId="49" fontId="20" fillId="0" borderId="0" xfId="144" applyNumberFormat="1" applyFont="1" applyFill="1" applyBorder="1" applyAlignment="1">
      <alignment vertical="top" shrinkToFit="1"/>
    </xf>
    <xf numFmtId="0" fontId="0" fillId="0" borderId="0" xfId="0" applyFont="1" applyBorder="1" applyAlignment="1"/>
    <xf numFmtId="0" fontId="0" fillId="0" borderId="0" xfId="0" applyFill="1" applyAlignment="1"/>
    <xf numFmtId="0" fontId="14" fillId="2" borderId="12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171" fontId="16" fillId="2" borderId="11" xfId="2" applyNumberFormat="1" applyFont="1" applyFill="1" applyBorder="1" applyAlignment="1">
      <alignment vertical="center"/>
    </xf>
    <xf numFmtId="167" fontId="16" fillId="2" borderId="11" xfId="12" applyNumberFormat="1" applyFont="1" applyFill="1" applyBorder="1"/>
    <xf numFmtId="167" fontId="16" fillId="2" borderId="11" xfId="12" applyNumberFormat="1" applyFont="1" applyFill="1" applyBorder="1" applyAlignment="1">
      <alignment vertical="center"/>
    </xf>
    <xf numFmtId="167" fontId="16" fillId="2" borderId="11" xfId="12" applyNumberFormat="1" applyFont="1" applyFill="1" applyBorder="1" applyAlignment="1">
      <alignment vertical="center" wrapText="1"/>
    </xf>
    <xf numFmtId="167" fontId="16" fillId="2" borderId="11" xfId="12" applyNumberFormat="1" applyFont="1" applyFill="1" applyBorder="1" applyAlignment="1">
      <alignment horizontal="center" vertical="center" wrapText="1"/>
    </xf>
    <xf numFmtId="43" fontId="8" fillId="2" borderId="0" xfId="0" applyNumberFormat="1" applyFont="1" applyFill="1"/>
    <xf numFmtId="0" fontId="9" fillId="2" borderId="0" xfId="0" applyFont="1" applyFill="1"/>
    <xf numFmtId="10" fontId="16" fillId="2" borderId="11" xfId="2" applyNumberFormat="1" applyFont="1" applyFill="1" applyBorder="1"/>
    <xf numFmtId="167" fontId="16" fillId="11" borderId="11" xfId="12" applyNumberFormat="1" applyFont="1" applyFill="1" applyBorder="1" applyAlignment="1">
      <alignment vertical="center" wrapText="1"/>
    </xf>
    <xf numFmtId="0" fontId="24" fillId="3" borderId="0" xfId="0" applyFont="1" applyFill="1" applyAlignment="1">
      <alignment horizontal="left" indent="1"/>
    </xf>
    <xf numFmtId="0" fontId="20" fillId="0" borderId="0" xfId="0" applyFont="1"/>
    <xf numFmtId="164" fontId="0" fillId="0" borderId="0" xfId="1" applyNumberFormat="1" applyFont="1"/>
    <xf numFmtId="0" fontId="8" fillId="2" borderId="0" xfId="0" applyFont="1" applyFill="1" applyAlignment="1">
      <alignment horizontal="center"/>
    </xf>
    <xf numFmtId="0" fontId="8" fillId="4" borderId="9" xfId="3" applyFont="1" applyBorder="1" applyAlignment="1">
      <alignment horizontal="left"/>
    </xf>
    <xf numFmtId="0" fontId="8" fillId="4" borderId="10" xfId="3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4" fillId="9" borderId="12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167" fontId="16" fillId="0" borderId="11" xfId="12" applyNumberFormat="1" applyFont="1" applyFill="1" applyBorder="1" applyAlignment="1">
      <alignment vertical="center" wrapText="1"/>
    </xf>
    <xf numFmtId="167" fontId="16" fillId="0" borderId="11" xfId="12" applyNumberFormat="1" applyFont="1" applyFill="1" applyBorder="1" applyAlignment="1">
      <alignment horizontal="center" vertical="center" wrapText="1"/>
    </xf>
    <xf numFmtId="167" fontId="19" fillId="11" borderId="11" xfId="12" applyNumberFormat="1" applyFont="1" applyFill="1" applyBorder="1"/>
  </cellXfs>
  <cellStyles count="481">
    <cellStyle name="Accent5" xfId="15" builtinId="45"/>
    <cellStyle name="Comma" xfId="1" builtinId="3"/>
    <cellStyle name="Comma [0]" xfId="12" builtinId="6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Input" xfId="14" builtinId="20"/>
    <cellStyle name="Normal" xfId="0" builtinId="0"/>
    <cellStyle name="Normal 2" xfId="13"/>
    <cellStyle name="Normal 3" xfId="144"/>
    <cellStyle name="Note" xfId="3" builtinId="10"/>
    <cellStyle name="Percent" xfId="2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_(* #,##0.0000_);_(* \(#,##0.000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_(* #,##0.0000_);_(* \(#,##0.000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vertical="bottom" textRotation="0" wrapText="1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6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model!$C$11</c:f>
          <c:strCache>
            <c:ptCount val="1"/>
            <c:pt idx="0">
              <c:v>2000-2005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57482545559992"/>
          <c:y val="0.160924214417745"/>
          <c:w val="0.887424549976579"/>
          <c:h val="0.68444263321059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model!$O$115:$O$147</c:f>
              <c:numCache>
                <c:formatCode>0%</c:formatCode>
                <c:ptCount val="33"/>
                <c:pt idx="0">
                  <c:v>0.00077954323205282</c:v>
                </c:pt>
                <c:pt idx="1">
                  <c:v>0.00153134471207529</c:v>
                </c:pt>
                <c:pt idx="2">
                  <c:v>0.00267892852106408</c:v>
                </c:pt>
                <c:pt idx="3">
                  <c:v>0.00455149678311267</c:v>
                </c:pt>
                <c:pt idx="4">
                  <c:v>0.00678794435929268</c:v>
                </c:pt>
                <c:pt idx="5">
                  <c:v>0.00815838690959194</c:v>
                </c:pt>
                <c:pt idx="6">
                  <c:v>0.0150013524104115</c:v>
                </c:pt>
                <c:pt idx="7">
                  <c:v>0.021485062222438</c:v>
                </c:pt>
                <c:pt idx="8">
                  <c:v>0.0310090368757239</c:v>
                </c:pt>
                <c:pt idx="9">
                  <c:v>0.0502696729478617</c:v>
                </c:pt>
                <c:pt idx="10">
                  <c:v>0.0622524915561042</c:v>
                </c:pt>
                <c:pt idx="11">
                  <c:v>0.0694611858211905</c:v>
                </c:pt>
                <c:pt idx="12">
                  <c:v>0.0838115317839565</c:v>
                </c:pt>
                <c:pt idx="13">
                  <c:v>0.111048383927354</c:v>
                </c:pt>
                <c:pt idx="14">
                  <c:v>0.135831015741132</c:v>
                </c:pt>
                <c:pt idx="15">
                  <c:v>0.165777312332827</c:v>
                </c:pt>
                <c:pt idx="16">
                  <c:v>0.185646879862031</c:v>
                </c:pt>
                <c:pt idx="17">
                  <c:v>0.212433159716202</c:v>
                </c:pt>
                <c:pt idx="18">
                  <c:v>0.24333978329068</c:v>
                </c:pt>
                <c:pt idx="19">
                  <c:v>0.264420278296009</c:v>
                </c:pt>
                <c:pt idx="20">
                  <c:v>0.294466907557547</c:v>
                </c:pt>
                <c:pt idx="21">
                  <c:v>0.328423967949029</c:v>
                </c:pt>
                <c:pt idx="22">
                  <c:v>0.349440194562154</c:v>
                </c:pt>
                <c:pt idx="23">
                  <c:v>0.383899380665386</c:v>
                </c:pt>
                <c:pt idx="24">
                  <c:v>0.413825795668125</c:v>
                </c:pt>
                <c:pt idx="25">
                  <c:v>0.421805017095855</c:v>
                </c:pt>
                <c:pt idx="26">
                  <c:v>0.464676195958489</c:v>
                </c:pt>
                <c:pt idx="27">
                  <c:v>0.521920145366781</c:v>
                </c:pt>
                <c:pt idx="28">
                  <c:v>0.571202674304896</c:v>
                </c:pt>
                <c:pt idx="29">
                  <c:v>0.618837574353675</c:v>
                </c:pt>
                <c:pt idx="30">
                  <c:v>0.704744301959724</c:v>
                </c:pt>
                <c:pt idx="31">
                  <c:v>0.838747136242056</c:v>
                </c:pt>
                <c:pt idx="32">
                  <c:v>1.0</c:v>
                </c:pt>
              </c:numCache>
            </c:numRef>
          </c:xVal>
          <c:yVal>
            <c:numRef>
              <c:f>model!$N$115:$N$147</c:f>
              <c:numCache>
                <c:formatCode>0%</c:formatCode>
                <c:ptCount val="33"/>
                <c:pt idx="0">
                  <c:v>0.00110436223081171</c:v>
                </c:pt>
                <c:pt idx="1">
                  <c:v>0.00331308669243512</c:v>
                </c:pt>
                <c:pt idx="2">
                  <c:v>0.00717835450027609</c:v>
                </c:pt>
                <c:pt idx="3">
                  <c:v>0.0104914411927112</c:v>
                </c:pt>
                <c:pt idx="4">
                  <c:v>0.0165654334621756</c:v>
                </c:pt>
                <c:pt idx="5">
                  <c:v>0.0182219768083931</c:v>
                </c:pt>
                <c:pt idx="6">
                  <c:v>0.0287134180011044</c:v>
                </c:pt>
                <c:pt idx="7">
                  <c:v>0.0549420209828824</c:v>
                </c:pt>
                <c:pt idx="8">
                  <c:v>0.075096631695196</c:v>
                </c:pt>
                <c:pt idx="9">
                  <c:v>0.0908337934842628</c:v>
                </c:pt>
                <c:pt idx="10">
                  <c:v>0.0996686913307565</c:v>
                </c:pt>
                <c:pt idx="11">
                  <c:v>0.107951408061844</c:v>
                </c:pt>
                <c:pt idx="12">
                  <c:v>0.128106018774158</c:v>
                </c:pt>
                <c:pt idx="13">
                  <c:v>0.16510215350635</c:v>
                </c:pt>
                <c:pt idx="14">
                  <c:v>0.209828823854224</c:v>
                </c:pt>
                <c:pt idx="15">
                  <c:v>0.256764218663722</c:v>
                </c:pt>
                <c:pt idx="16">
                  <c:v>0.270568746548868</c:v>
                </c:pt>
                <c:pt idx="17">
                  <c:v>0.295140806184428</c:v>
                </c:pt>
                <c:pt idx="18">
                  <c:v>0.321093318608504</c:v>
                </c:pt>
                <c:pt idx="19">
                  <c:v>0.343180563224738</c:v>
                </c:pt>
                <c:pt idx="20">
                  <c:v>0.36885698509111</c:v>
                </c:pt>
                <c:pt idx="21">
                  <c:v>0.409166206515737</c:v>
                </c:pt>
                <c:pt idx="22">
                  <c:v>0.433738266151298</c:v>
                </c:pt>
                <c:pt idx="23">
                  <c:v>0.468801766979569</c:v>
                </c:pt>
                <c:pt idx="24">
                  <c:v>0.500276090557703</c:v>
                </c:pt>
                <c:pt idx="25">
                  <c:v>0.50469353948095</c:v>
                </c:pt>
                <c:pt idx="26">
                  <c:v>0.548315847598012</c:v>
                </c:pt>
                <c:pt idx="27">
                  <c:v>0.600496963003865</c:v>
                </c:pt>
                <c:pt idx="28">
                  <c:v>0.646604086140254</c:v>
                </c:pt>
                <c:pt idx="29">
                  <c:v>0.678078409718388</c:v>
                </c:pt>
                <c:pt idx="30">
                  <c:v>0.763666482606295</c:v>
                </c:pt>
                <c:pt idx="31">
                  <c:v>0.866648260629486</c:v>
                </c:pt>
                <c:pt idx="32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Lit>
              <c:formatCode>General</c:formatCode>
              <c:ptCount val="2"/>
              <c:pt idx="0">
                <c:v>0.0</c:v>
              </c:pt>
              <c:pt idx="1">
                <c:v>1.0</c:v>
              </c:pt>
            </c:numLit>
          </c:xVal>
          <c:yVal>
            <c:numLit>
              <c:formatCode>General</c:formatCode>
              <c:ptCount val="2"/>
              <c:pt idx="0">
                <c:v>0.0</c:v>
              </c:pt>
              <c:pt idx="1">
                <c:v>1.0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38447712"/>
        <c:axId val="-1538445664"/>
      </c:scatterChart>
      <c:valAx>
        <c:axId val="-1538447712"/>
        <c:scaling>
          <c:orientation val="minMax"/>
          <c:max val="1.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38445664"/>
        <c:crossesAt val="0.0"/>
        <c:crossBetween val="midCat"/>
        <c:majorUnit val="0.1"/>
      </c:valAx>
      <c:valAx>
        <c:axId val="-1538445664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38447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model!$F$11</c:f>
          <c:strCache>
            <c:ptCount val="1"/>
            <c:pt idx="0">
              <c:v>2010-2015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57482545559992"/>
          <c:y val="0.160924214417745"/>
          <c:w val="0.887424549976579"/>
          <c:h val="0.68444263321059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model!$Q$115:$Q$147</c:f>
              <c:numCache>
                <c:formatCode>0%</c:formatCode>
                <c:ptCount val="33"/>
                <c:pt idx="0">
                  <c:v>0.000912299011085952</c:v>
                </c:pt>
                <c:pt idx="1">
                  <c:v>0.00179622208265836</c:v>
                </c:pt>
                <c:pt idx="2">
                  <c:v>0.003318980465049</c:v>
                </c:pt>
                <c:pt idx="3">
                  <c:v>0.00548308530334758</c:v>
                </c:pt>
                <c:pt idx="4">
                  <c:v>0.00730115434828628</c:v>
                </c:pt>
                <c:pt idx="5">
                  <c:v>0.00858058277148554</c:v>
                </c:pt>
                <c:pt idx="6">
                  <c:v>0.0182592892906944</c:v>
                </c:pt>
                <c:pt idx="7">
                  <c:v>0.0295865625612876</c:v>
                </c:pt>
                <c:pt idx="8">
                  <c:v>0.0361002218094458</c:v>
                </c:pt>
                <c:pt idx="9">
                  <c:v>0.0425370400178593</c:v>
                </c:pt>
                <c:pt idx="10">
                  <c:v>0.0515605887831669</c:v>
                </c:pt>
                <c:pt idx="11">
                  <c:v>0.0741116761466579</c:v>
                </c:pt>
                <c:pt idx="12">
                  <c:v>0.0945300479854715</c:v>
                </c:pt>
                <c:pt idx="13">
                  <c:v>0.128552548347704</c:v>
                </c:pt>
                <c:pt idx="14">
                  <c:v>0.145901296428875</c:v>
                </c:pt>
                <c:pt idx="15">
                  <c:v>0.161491489603734</c:v>
                </c:pt>
                <c:pt idx="16">
                  <c:v>0.188796174622016</c:v>
                </c:pt>
                <c:pt idx="17">
                  <c:v>0.215467297734169</c:v>
                </c:pt>
                <c:pt idx="18">
                  <c:v>0.246463366034302</c:v>
                </c:pt>
                <c:pt idx="19">
                  <c:v>0.276623223019567</c:v>
                </c:pt>
                <c:pt idx="20">
                  <c:v>0.286986467690226</c:v>
                </c:pt>
                <c:pt idx="21">
                  <c:v>0.326943306128424</c:v>
                </c:pt>
                <c:pt idx="22">
                  <c:v>0.357989095101333</c:v>
                </c:pt>
                <c:pt idx="23">
                  <c:v>0.386649296239033</c:v>
                </c:pt>
                <c:pt idx="24">
                  <c:v>0.411679637149579</c:v>
                </c:pt>
                <c:pt idx="25">
                  <c:v>0.464629391396365</c:v>
                </c:pt>
                <c:pt idx="26">
                  <c:v>0.522591391242181</c:v>
                </c:pt>
                <c:pt idx="27">
                  <c:v>0.545916664636824</c:v>
                </c:pt>
                <c:pt idx="28">
                  <c:v>0.598033723171868</c:v>
                </c:pt>
                <c:pt idx="29">
                  <c:v>0.644301822563994</c:v>
                </c:pt>
                <c:pt idx="30">
                  <c:v>0.725737755593764</c:v>
                </c:pt>
                <c:pt idx="31">
                  <c:v>0.840966419210059</c:v>
                </c:pt>
                <c:pt idx="32">
                  <c:v>1.0</c:v>
                </c:pt>
              </c:numCache>
            </c:numRef>
          </c:xVal>
          <c:yVal>
            <c:numRef>
              <c:f>model!$P$115:$P$147</c:f>
              <c:numCache>
                <c:formatCode>0%</c:formatCode>
                <c:ptCount val="33"/>
                <c:pt idx="0">
                  <c:v>0.00245901639344262</c:v>
                </c:pt>
                <c:pt idx="1">
                  <c:v>0.00491803278688525</c:v>
                </c:pt>
                <c:pt idx="2">
                  <c:v>0.0139344262295082</c:v>
                </c:pt>
                <c:pt idx="3">
                  <c:v>0.0168032786885246</c:v>
                </c:pt>
                <c:pt idx="4">
                  <c:v>0.019672131147541</c:v>
                </c:pt>
                <c:pt idx="5">
                  <c:v>0.0204918032786885</c:v>
                </c:pt>
                <c:pt idx="6">
                  <c:v>0.0524590163934426</c:v>
                </c:pt>
                <c:pt idx="7">
                  <c:v>0.0741803278688524</c:v>
                </c:pt>
                <c:pt idx="8">
                  <c:v>0.0889344262295082</c:v>
                </c:pt>
                <c:pt idx="9">
                  <c:v>0.094672131147541</c:v>
                </c:pt>
                <c:pt idx="10">
                  <c:v>0.100819672131148</c:v>
                </c:pt>
                <c:pt idx="11">
                  <c:v>0.126229508196721</c:v>
                </c:pt>
                <c:pt idx="12">
                  <c:v>0.181967213114754</c:v>
                </c:pt>
                <c:pt idx="13">
                  <c:v>0.22827868852459</c:v>
                </c:pt>
                <c:pt idx="14">
                  <c:v>0.241803278688525</c:v>
                </c:pt>
                <c:pt idx="15">
                  <c:v>0.255327868852459</c:v>
                </c:pt>
                <c:pt idx="16">
                  <c:v>0.290573770491803</c:v>
                </c:pt>
                <c:pt idx="17">
                  <c:v>0.336885245901639</c:v>
                </c:pt>
                <c:pt idx="18">
                  <c:v>0.367213114754098</c:v>
                </c:pt>
                <c:pt idx="19">
                  <c:v>0.384426229508197</c:v>
                </c:pt>
                <c:pt idx="20">
                  <c:v>0.392213114754098</c:v>
                </c:pt>
                <c:pt idx="21">
                  <c:v>0.458196721311475</c:v>
                </c:pt>
                <c:pt idx="22">
                  <c:v>0.5</c:v>
                </c:pt>
                <c:pt idx="23">
                  <c:v>0.527049180327869</c:v>
                </c:pt>
                <c:pt idx="24">
                  <c:v>0.547950819672131</c:v>
                </c:pt>
                <c:pt idx="25">
                  <c:v>0.597950819672131</c:v>
                </c:pt>
                <c:pt idx="26">
                  <c:v>0.654918032786885</c:v>
                </c:pt>
                <c:pt idx="27">
                  <c:v>0.673360655737705</c:v>
                </c:pt>
                <c:pt idx="28">
                  <c:v>0.715573770491803</c:v>
                </c:pt>
                <c:pt idx="29">
                  <c:v>0.745081967213115</c:v>
                </c:pt>
                <c:pt idx="30">
                  <c:v>0.820491803278688</c:v>
                </c:pt>
                <c:pt idx="31">
                  <c:v>0.906967213114754</c:v>
                </c:pt>
                <c:pt idx="32">
                  <c:v>1.0</c:v>
                </c:pt>
              </c:numCache>
            </c:numRef>
          </c:yVal>
          <c:smooth val="0"/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Lit>
              <c:formatCode>General</c:formatCode>
              <c:ptCount val="2"/>
              <c:pt idx="0">
                <c:v>0.0</c:v>
              </c:pt>
              <c:pt idx="1">
                <c:v>1.0</c:v>
              </c:pt>
            </c:numLit>
          </c:xVal>
          <c:yVal>
            <c:numLit>
              <c:formatCode>General</c:formatCode>
              <c:ptCount val="2"/>
              <c:pt idx="0">
                <c:v>0.0</c:v>
              </c:pt>
              <c:pt idx="1">
                <c:v>1.0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38420464"/>
        <c:axId val="-1538416704"/>
      </c:scatterChart>
      <c:valAx>
        <c:axId val="-1538420464"/>
        <c:scaling>
          <c:orientation val="minMax"/>
          <c:max val="1.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38416704"/>
        <c:crossesAt val="0.0"/>
        <c:crossBetween val="midCat"/>
        <c:majorUnit val="0.1"/>
      </c:valAx>
      <c:valAx>
        <c:axId val="-1538416704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3842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fmlaLink="$I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393700</xdr:colOff>
          <xdr:row>5</xdr:row>
          <xdr:rowOff>25400</xdr:rowOff>
        </xdr:from>
        <xdr:to>
          <xdr:col>9</xdr:col>
          <xdr:colOff>622300</xdr:colOff>
          <xdr:row>8</xdr:row>
          <xdr:rowOff>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System Font"/>
                  <a:ea typeface="System Font"/>
                  <a:cs typeface="System Font"/>
                </a:rPr>
                <a:t>Análisis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901700</xdr:colOff>
      <xdr:row>149</xdr:row>
      <xdr:rowOff>107950</xdr:rowOff>
    </xdr:from>
    <xdr:to>
      <xdr:col>6</xdr:col>
      <xdr:colOff>165100</xdr:colOff>
      <xdr:row>168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149</xdr:row>
      <xdr:rowOff>165100</xdr:rowOff>
    </xdr:from>
    <xdr:to>
      <xdr:col>12</xdr:col>
      <xdr:colOff>393700</xdr:colOff>
      <xdr:row>169</xdr:row>
      <xdr:rowOff>44450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4</xdr:row>
          <xdr:rowOff>0</xdr:rowOff>
        </xdr:from>
        <xdr:to>
          <xdr:col>7</xdr:col>
          <xdr:colOff>203200</xdr:colOff>
          <xdr:row>9</xdr:row>
          <xdr:rowOff>25400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 Hacer ppt?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C51:F84" totalsRowShown="0" headerRowDxfId="9">
  <autoFilter ref="C51:F84"/>
  <sortState ref="C52:F84">
    <sortCondition ref="D51:D84"/>
  </sortState>
  <tableColumns count="4">
    <tableColumn id="1" name="Depto" dataDxfId="8"/>
    <tableColumn id="2" name="se" dataDxfId="7" dataCellStyle="Comma [0]"/>
    <tableColumn id="3" name="casos" dataDxfId="6" dataCellStyle="Comma [0]"/>
    <tableColumn id="4" name="pob" dataDxfId="5" dataCellStyle="Comma [0]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J51:M84" totalsRowShown="0" headerRowDxfId="4">
  <autoFilter ref="J51:M84"/>
  <sortState ref="J52:M84">
    <sortCondition ref="J51:J84"/>
  </sortState>
  <tableColumns count="4">
    <tableColumn id="1" name="se" dataDxfId="3" dataCellStyle="Comma [0]"/>
    <tableColumn id="2" name="casos" dataDxfId="2" dataCellStyle="Comma [0]"/>
    <tableColumn id="3" name="pob" dataDxfId="1" dataCellStyle="Comma [0]"/>
    <tableColumn id="4" name="Dep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outlinePr summaryBelow="0"/>
  </sheetPr>
  <dimension ref="A1:AI220"/>
  <sheetViews>
    <sheetView tabSelected="1" zoomScale="110" zoomScaleNormal="110" workbookViewId="0">
      <pane ySplit="3" topLeftCell="A193" activePane="bottomLeft" state="frozen"/>
      <selection pane="bottomLeft" activeCell="F206" sqref="F206"/>
    </sheetView>
  </sheetViews>
  <sheetFormatPr baseColWidth="10" defaultRowHeight="14" outlineLevelRow="2" x14ac:dyDescent="0.15"/>
  <cols>
    <col min="1" max="1" width="10.83203125" style="16"/>
    <col min="2" max="2" width="17" style="16" bestFit="1" customWidth="1"/>
    <col min="3" max="3" width="14.6640625" style="16" customWidth="1"/>
    <col min="4" max="4" width="16" style="16" bestFit="1" customWidth="1"/>
    <col min="5" max="5" width="12.1640625" style="16" customWidth="1"/>
    <col min="6" max="6" width="18.6640625" style="16" customWidth="1"/>
    <col min="7" max="8" width="15" style="16" bestFit="1" customWidth="1"/>
    <col min="9" max="9" width="10.83203125" style="16"/>
    <col min="10" max="10" width="16" style="16" bestFit="1" customWidth="1"/>
    <col min="11" max="12" width="11.5" style="16" bestFit="1" customWidth="1"/>
    <col min="13" max="13" width="17.5" style="16" customWidth="1"/>
    <col min="14" max="14" width="10.83203125" style="16"/>
    <col min="15" max="15" width="10.1640625" style="15" customWidth="1"/>
    <col min="16" max="26" width="10.83203125" style="15"/>
    <col min="27" max="27" width="12.83203125" style="15" bestFit="1" customWidth="1"/>
    <col min="28" max="32" width="10.83203125" style="15"/>
    <col min="33" max="34" width="12.83203125" style="15" bestFit="1" customWidth="1"/>
    <col min="35" max="16384" width="10.83203125" style="15"/>
  </cols>
  <sheetData>
    <row r="1" spans="1:14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15">
      <c r="A2" s="112" t="s">
        <v>151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x14ac:dyDescent="0.15">
      <c r="A4" s="26" t="s">
        <v>61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outlineLevel="1" x14ac:dyDescent="0.15"/>
    <row r="6" spans="1:14" outlineLevel="1" x14ac:dyDescent="0.15">
      <c r="B6" s="16" t="s">
        <v>53</v>
      </c>
      <c r="C6" s="116" t="s">
        <v>35</v>
      </c>
      <c r="D6" s="117"/>
      <c r="E6" s="16">
        <f>VLOOKUP(CONCATENATE(B15,$F$12,indicador_sel),salud!A:H,8,0)</f>
        <v>100000</v>
      </c>
    </row>
    <row r="7" spans="1:14" outlineLevel="1" x14ac:dyDescent="0.15">
      <c r="B7" s="16" t="s">
        <v>54</v>
      </c>
      <c r="C7" s="17" t="s">
        <v>47</v>
      </c>
    </row>
    <row r="8" spans="1:14" ht="16" outlineLevel="1" x14ac:dyDescent="0.2">
      <c r="B8" s="16" t="s">
        <v>90</v>
      </c>
      <c r="C8" s="46" t="str">
        <f>VLOOKUP(estrato_sel,direction,2,0)</f>
        <v>Positivo</v>
      </c>
    </row>
    <row r="9" spans="1:14" outlineLevel="1" x14ac:dyDescent="0.15">
      <c r="I9" s="109" t="b">
        <v>0</v>
      </c>
    </row>
    <row r="10" spans="1:14" outlineLevel="1" x14ac:dyDescent="0.15">
      <c r="B10" s="32" t="s">
        <v>95</v>
      </c>
    </row>
    <row r="11" spans="1:14" outlineLevel="1" x14ac:dyDescent="0.15">
      <c r="B11" s="32"/>
      <c r="C11" s="118" t="str">
        <f>VLOOKUP(event_sel,periods,2,0)</f>
        <v>2000-2005</v>
      </c>
      <c r="D11" s="119"/>
      <c r="E11" s="120"/>
      <c r="F11" s="121" t="str">
        <f>VLOOKUP(event_sel,periods,3,0)</f>
        <v>2010-2015</v>
      </c>
      <c r="G11" s="121"/>
      <c r="H11" s="121"/>
    </row>
    <row r="12" spans="1:14" ht="2" customHeight="1" outlineLevel="2" x14ac:dyDescent="0.15">
      <c r="C12" s="118" t="s">
        <v>115</v>
      </c>
      <c r="D12" s="119"/>
      <c r="E12" s="120"/>
      <c r="F12" s="121" t="s">
        <v>116</v>
      </c>
      <c r="G12" s="121"/>
      <c r="H12" s="121"/>
      <c r="M12" s="15"/>
    </row>
    <row r="13" spans="1:14" outlineLevel="2" x14ac:dyDescent="0.15">
      <c r="C13" s="16" t="s">
        <v>57</v>
      </c>
      <c r="D13" s="16" t="s">
        <v>36</v>
      </c>
      <c r="E13" s="16" t="s">
        <v>56</v>
      </c>
      <c r="F13" s="16" t="s">
        <v>57</v>
      </c>
      <c r="G13" s="16" t="s">
        <v>36</v>
      </c>
      <c r="H13" s="16" t="s">
        <v>56</v>
      </c>
    </row>
    <row r="14" spans="1:14" outlineLevel="2" x14ac:dyDescent="0.15">
      <c r="B14" s="18" t="s">
        <v>0</v>
      </c>
      <c r="C14" s="19">
        <f>VLOOKUP(CONCATENATE(B14,$C$12,estrato_sel),estrato!A:F,6,0)</f>
        <v>231.83333333333334</v>
      </c>
      <c r="D14" s="16">
        <f>IFERROR(VLOOKUP(CONCATENATE(B14,$C$12,indicador_sel),salud!A:H,6,0),0)</f>
        <v>12</v>
      </c>
      <c r="E14" s="16">
        <f>VLOOKUP(CONCATENATE(B14,$C$12,indicador_sel),salud!A:H,7,0)</f>
        <v>8100</v>
      </c>
      <c r="F14" s="19">
        <f>VLOOKUP(CONCATENATE(B14,$F$12,estrato_sel),estrato!A:F,6,0)</f>
        <v>326.5</v>
      </c>
      <c r="G14" s="16">
        <f>IFERROR(VLOOKUP(CONCATENATE(B14,$F$12,indicador_sel),salud!A:H,6,0),0)</f>
        <v>7</v>
      </c>
      <c r="H14" s="16">
        <f>VLOOKUP(CONCATENATE(B14,$F$12,indicador_sel),salud!A:H,7,0)</f>
        <v>8618</v>
      </c>
      <c r="I14" s="16" t="str">
        <f>B14</f>
        <v>Amazonas</v>
      </c>
    </row>
    <row r="15" spans="1:14" outlineLevel="2" x14ac:dyDescent="0.15">
      <c r="B15" s="18" t="s">
        <v>1</v>
      </c>
      <c r="C15" s="19">
        <f>VLOOKUP(CONCATENATE(B15,$C$12,estrato_sel),estrato!A:F,6,0)</f>
        <v>41657.333333333336</v>
      </c>
      <c r="D15" s="16">
        <f>IFERROR(VLOOKUP(CONCATENATE(B15,$C$12,indicador_sel),salud!A:H,6,0),0)</f>
        <v>373</v>
      </c>
      <c r="E15" s="16">
        <f>VLOOKUP(CONCATENATE(B15,$C$12,indicador_sel),salud!A:H,7,0)</f>
        <v>579644</v>
      </c>
      <c r="F15" s="19">
        <f>VLOOKUP(CONCATENATE(B15,$F$12,estrato_sel),estrato!A:F,6,0)</f>
        <v>65591</v>
      </c>
      <c r="G15" s="16">
        <f>IFERROR(VLOOKUP(CONCATENATE(B15,$F$12,indicador_sel),salud!A:H,6,0),0)</f>
        <v>211</v>
      </c>
      <c r="H15" s="16">
        <f>VLOOKUP(CONCATENATE(B15,$F$12,indicador_sel),salud!A:H,7,0)</f>
        <v>458869</v>
      </c>
      <c r="I15" s="16" t="str">
        <f t="shared" ref="I15:I46" si="0">B15</f>
        <v>Antioquia</v>
      </c>
    </row>
    <row r="16" spans="1:14" outlineLevel="2" x14ac:dyDescent="0.15">
      <c r="B16" s="18" t="s">
        <v>2</v>
      </c>
      <c r="C16" s="19">
        <f>VLOOKUP(CONCATENATE(B16,$C$12,estrato_sel),estrato!A:F,6,0)</f>
        <v>3005.3333333333335</v>
      </c>
      <c r="D16" s="16">
        <f>IFERROR(VLOOKUP(CONCATENATE(B16,$C$12,indicador_sel),salud!A:H,6,0),0)</f>
        <v>30</v>
      </c>
      <c r="E16" s="16">
        <f>VLOOKUP(CONCATENATE(B16,$C$12,indicador_sel),salud!A:H,7,0)</f>
        <v>31182</v>
      </c>
      <c r="F16" s="19">
        <f>VLOOKUP(CONCATENATE(B16,$F$12,estrato_sel),estrato!A:F,6,0)</f>
        <v>3147</v>
      </c>
      <c r="G16" s="16">
        <f>IFERROR(VLOOKUP(CONCATENATE(B16,$F$12,indicador_sel),salud!A:H,6,0),0)</f>
        <v>14</v>
      </c>
      <c r="H16" s="16">
        <f>VLOOKUP(CONCATENATE(B16,$F$12,indicador_sel),salud!A:H,7,0)</f>
        <v>25633</v>
      </c>
      <c r="I16" s="16" t="str">
        <f t="shared" si="0"/>
        <v>Arauca</v>
      </c>
    </row>
    <row r="17" spans="2:9" outlineLevel="2" x14ac:dyDescent="0.15">
      <c r="B17" s="18" t="s">
        <v>3</v>
      </c>
      <c r="C17" s="19">
        <f>VLOOKUP(CONCATENATE(B17,$C$12,estrato_sel),estrato!A:F,6,0)</f>
        <v>12464.166666666666</v>
      </c>
      <c r="D17" s="16">
        <f>IFERROR(VLOOKUP(CONCATENATE(B17,$C$12,indicador_sel),salud!A:H,6,0),0)</f>
        <v>189</v>
      </c>
      <c r="E17" s="16">
        <f>VLOOKUP(CONCATENATE(B17,$C$12,indicador_sel),salud!A:H,7,0)</f>
        <v>247615</v>
      </c>
      <c r="F17" s="19">
        <f>VLOOKUP(CONCATENATE(B17,$F$12,estrato_sel),estrato!A:F,6,0)</f>
        <v>19295.166666666668</v>
      </c>
      <c r="G17" s="16">
        <f>IFERROR(VLOOKUP(CONCATENATE(B17,$F$12,indicador_sel),salud!A:H,6,0),0)</f>
        <v>139</v>
      </c>
      <c r="H17" s="16">
        <f>VLOOKUP(CONCATENATE(B17,$F$12,indicador_sel),salud!A:H,7,0)</f>
        <v>230819</v>
      </c>
      <c r="I17" s="16" t="str">
        <f t="shared" si="0"/>
        <v>Atlántico</v>
      </c>
    </row>
    <row r="18" spans="2:9" outlineLevel="2" x14ac:dyDescent="0.15">
      <c r="B18" s="18" t="s">
        <v>4</v>
      </c>
      <c r="C18" s="19">
        <f>VLOOKUP(CONCATENATE(B18,$C$12,estrato_sel),estrato!A:F,6,0)</f>
        <v>80237.833333333328</v>
      </c>
      <c r="D18" s="16">
        <f>IFERROR(VLOOKUP(CONCATENATE(B18,$C$12,indicador_sel),salud!A:H,6,0),0)</f>
        <v>483</v>
      </c>
      <c r="E18" s="16">
        <f>VLOOKUP(CONCATENATE(B18,$C$12,indicador_sel),salud!A:H,7,0)</f>
        <v>697517</v>
      </c>
      <c r="F18" s="19">
        <f>VLOOKUP(CONCATENATE(B18,$F$12,estrato_sel),estrato!A:F,6,0)</f>
        <v>125643</v>
      </c>
      <c r="G18" s="16">
        <f>IFERROR(VLOOKUP(CONCATENATE(B18,$F$12,indicador_sel),salud!A:H,6,0),0)</f>
        <v>227</v>
      </c>
      <c r="H18" s="16">
        <f>VLOOKUP(CONCATENATE(B18,$F$12,indicador_sel),salud!A:H,7,0)</f>
        <v>633311</v>
      </c>
      <c r="I18" s="16" t="str">
        <f t="shared" si="0"/>
        <v>Bogotá</v>
      </c>
    </row>
    <row r="19" spans="2:9" outlineLevel="2" x14ac:dyDescent="0.15">
      <c r="B19" s="18" t="s">
        <v>5</v>
      </c>
      <c r="C19" s="19">
        <f>VLOOKUP(CONCATENATE(B19,$C$12,estrato_sel),estrato!A:F,6,0)</f>
        <v>11807.666666666666</v>
      </c>
      <c r="D19" s="16">
        <f>IFERROR(VLOOKUP(CONCATENATE(B19,$C$12,indicador_sel),salud!A:H,6,0),0)</f>
        <v>158</v>
      </c>
      <c r="E19" s="16">
        <f>VLOOKUP(CONCATENATE(B19,$C$12,indicador_sel),salud!A:H,7,0)</f>
        <v>185444</v>
      </c>
      <c r="F19" s="19">
        <f>VLOOKUP(CONCATENATE(B19,$F$12,estrato_sel),estrato!A:F,6,0)</f>
        <v>18524.833333333332</v>
      </c>
      <c r="G19" s="16">
        <f>IFERROR(VLOOKUP(CONCATENATE(B19,$F$12,indicador_sel),salud!A:H,6,0),0)</f>
        <v>122</v>
      </c>
      <c r="H19" s="16">
        <f>VLOOKUP(CONCATENATE(B19,$F$12,indicador_sel),salud!A:H,7,0)</f>
        <v>210859</v>
      </c>
      <c r="I19" s="16" t="str">
        <f t="shared" si="0"/>
        <v>Bolívar</v>
      </c>
    </row>
    <row r="20" spans="2:9" outlineLevel="2" x14ac:dyDescent="0.15">
      <c r="B20" s="18" t="s">
        <v>6</v>
      </c>
      <c r="C20" s="19">
        <f>VLOOKUP(CONCATENATE(B20,$C$12,estrato_sel),estrato!A:F,6,0)</f>
        <v>8249.8333333333339</v>
      </c>
      <c r="D20" s="16">
        <f>IFERROR(VLOOKUP(CONCATENATE(B20,$C$12,indicador_sel),salud!A:H,6,0),0)</f>
        <v>114</v>
      </c>
      <c r="E20" s="16">
        <f>VLOOKUP(CONCATENATE(B20,$C$12,indicador_sel),salud!A:H,7,0)</f>
        <v>129450</v>
      </c>
      <c r="F20" s="19">
        <f>VLOOKUP(CONCATENATE(B20,$F$12,estrato_sel),estrato!A:F,6,0)</f>
        <v>13203.166666666666</v>
      </c>
      <c r="G20" s="16">
        <f>IFERROR(VLOOKUP(CONCATENATE(B20,$F$12,indicador_sel),salud!A:H,6,0),0)</f>
        <v>51</v>
      </c>
      <c r="H20" s="16">
        <f>VLOOKUP(CONCATENATE(B20,$F$12,indicador_sel),salud!A:H,7,0)</f>
        <v>99677</v>
      </c>
      <c r="I20" s="16" t="str">
        <f t="shared" si="0"/>
        <v>Boyacá</v>
      </c>
    </row>
    <row r="21" spans="2:9" outlineLevel="2" x14ac:dyDescent="0.15">
      <c r="B21" s="18" t="s">
        <v>7</v>
      </c>
      <c r="C21" s="19">
        <f>VLOOKUP(CONCATENATE(B21,$C$12,estrato_sel),estrato!A:F,6,0)</f>
        <v>5405.166666666667</v>
      </c>
      <c r="D21" s="16">
        <f>IFERROR(VLOOKUP(CONCATENATE(B21,$C$12,indicador_sel),salud!A:H,6,0),0)</f>
        <v>80</v>
      </c>
      <c r="E21" s="16">
        <f>VLOOKUP(CONCATENATE(B21,$C$12,indicador_sel),salud!A:H,7,0)</f>
        <v>91186</v>
      </c>
      <c r="F21" s="19">
        <f>VLOOKUP(CONCATENATE(B21,$F$12,estrato_sel),estrato!A:F,6,0)</f>
        <v>7139.5</v>
      </c>
      <c r="G21" s="16">
        <f>IFERROR(VLOOKUP(CONCATENATE(B21,$F$12,indicador_sel),salud!A:H,6,0),0)</f>
        <v>33</v>
      </c>
      <c r="H21" s="16">
        <f>VLOOKUP(CONCATENATE(B21,$F$12,indicador_sel),salud!A:H,7,0)</f>
        <v>62084</v>
      </c>
      <c r="I21" s="16" t="str">
        <f t="shared" si="0"/>
        <v>Caldas</v>
      </c>
    </row>
    <row r="22" spans="2:9" outlineLevel="2" x14ac:dyDescent="0.15">
      <c r="B22" s="18" t="s">
        <v>8</v>
      </c>
      <c r="C22" s="19">
        <f>VLOOKUP(CONCATENATE(B22,$C$12,estrato_sel),estrato!A:F,6,0)</f>
        <v>1433.5</v>
      </c>
      <c r="D22" s="16">
        <f>IFERROR(VLOOKUP(CONCATENATE(B22,$C$12,indicador_sel),salud!A:H,6,0),0)</f>
        <v>73</v>
      </c>
      <c r="E22" s="16">
        <f>VLOOKUP(CONCATENATE(B22,$C$12,indicador_sel),salud!A:H,7,0)</f>
        <v>41197</v>
      </c>
      <c r="F22" s="19">
        <f>VLOOKUP(CONCATENATE(B22,$F$12,estrato_sel),estrato!A:F,6,0)</f>
        <v>2136.6666666666665</v>
      </c>
      <c r="G22" s="16">
        <f>IFERROR(VLOOKUP(CONCATENATE(B22,$F$12,indicador_sel),salud!A:H,6,0),0)</f>
        <v>53</v>
      </c>
      <c r="H22" s="16">
        <f>VLOOKUP(CONCATENATE(B22,$F$12,indicador_sel),salud!A:H,7,0)</f>
        <v>45108</v>
      </c>
      <c r="I22" s="16" t="str">
        <f t="shared" si="0"/>
        <v>Caquetá</v>
      </c>
    </row>
    <row r="23" spans="2:9" outlineLevel="2" x14ac:dyDescent="0.15">
      <c r="B23" s="18" t="s">
        <v>9</v>
      </c>
      <c r="C23" s="19">
        <f>VLOOKUP(CONCATENATE(B23,$C$12,estrato_sel),estrato!A:F,6,0)</f>
        <v>8879</v>
      </c>
      <c r="D23" s="16">
        <f>IFERROR(VLOOKUP(CONCATENATE(B23,$C$12,indicador_sel),salud!A:H,6,0),0)</f>
        <v>16</v>
      </c>
      <c r="E23" s="16">
        <f>VLOOKUP(CONCATENATE(B23,$C$12,indicador_sel),salud!A:H,7,0)</f>
        <v>34515</v>
      </c>
      <c r="F23" s="19">
        <f>VLOOKUP(CONCATENATE(B23,$F$12,estrato_sel),estrato!A:F,6,0)</f>
        <v>8208.6666666666661</v>
      </c>
      <c r="G23" s="16">
        <f>IFERROR(VLOOKUP(CONCATENATE(B23,$F$12,indicador_sel),salud!A:H,6,0),0)</f>
        <v>19</v>
      </c>
      <c r="H23" s="16">
        <f>VLOOKUP(CONCATENATE(B23,$F$12,indicador_sel),salud!A:H,7,0)</f>
        <v>41269</v>
      </c>
      <c r="I23" s="16" t="str">
        <f t="shared" si="0"/>
        <v>Casanare</v>
      </c>
    </row>
    <row r="24" spans="2:9" outlineLevel="2" x14ac:dyDescent="0.15">
      <c r="B24" s="18" t="s">
        <v>10</v>
      </c>
      <c r="C24" s="19">
        <f>VLOOKUP(CONCATENATE(B24,$C$12,estrato_sel),estrato!A:F,6,0)</f>
        <v>4352.166666666667</v>
      </c>
      <c r="D24" s="16">
        <f>IFERROR(VLOOKUP(CONCATENATE(B24,$C$12,indicador_sel),salud!A:H,6,0),0)</f>
        <v>162</v>
      </c>
      <c r="E24" s="16">
        <f>VLOOKUP(CONCATENATE(B24,$C$12,indicador_sel),salud!A:H,7,0)</f>
        <v>107200</v>
      </c>
      <c r="F24" s="19">
        <f>VLOOKUP(CONCATENATE(B24,$F$12,estrato_sel),estrato!A:F,6,0)</f>
        <v>7476.5</v>
      </c>
      <c r="G24" s="16">
        <f>IFERROR(VLOOKUP(CONCATENATE(B24,$F$12,indicador_sel),salud!A:H,6,0),0)</f>
        <v>113</v>
      </c>
      <c r="H24" s="16">
        <f>VLOOKUP(CONCATENATE(B24,$F$12,indicador_sel),salud!A:H,7,0)</f>
        <v>106211</v>
      </c>
      <c r="I24" s="16" t="str">
        <f t="shared" si="0"/>
        <v>Cauca</v>
      </c>
    </row>
    <row r="25" spans="2:9" outlineLevel="2" x14ac:dyDescent="0.15">
      <c r="B25" s="18" t="s">
        <v>11</v>
      </c>
      <c r="C25" s="19">
        <f>VLOOKUP(CONCATENATE(B25,$C$12,estrato_sel),estrato!A:F,6,0)</f>
        <v>5192.833333333333</v>
      </c>
      <c r="D25" s="16">
        <f>IFERROR(VLOOKUP(CONCATENATE(B25,$C$12,indicador_sel),salud!A:H,6,0),0)</f>
        <v>89</v>
      </c>
      <c r="E25" s="16">
        <f>VLOOKUP(CONCATENATE(B25,$C$12,indicador_sel),salud!A:H,7,0)</f>
        <v>115867</v>
      </c>
      <c r="F25" s="19">
        <f>VLOOKUP(CONCATENATE(B25,$F$12,estrato_sel),estrato!A:F,6,0)</f>
        <v>9299.1666666666661</v>
      </c>
      <c r="G25" s="16">
        <f>IFERROR(VLOOKUP(CONCATENATE(B25,$F$12,indicador_sel),salud!A:H,6,0),0)</f>
        <v>102</v>
      </c>
      <c r="H25" s="16">
        <f>VLOOKUP(CONCATENATE(B25,$F$12,indicador_sel),salud!A:H,7,0)</f>
        <v>123632</v>
      </c>
      <c r="I25" s="16" t="str">
        <f t="shared" si="0"/>
        <v>Cesar</v>
      </c>
    </row>
    <row r="26" spans="2:9" outlineLevel="2" x14ac:dyDescent="0.15">
      <c r="B26" s="18" t="s">
        <v>12</v>
      </c>
      <c r="C26" s="19">
        <f>VLOOKUP(CONCATENATE(B26,$C$12,estrato_sel),estrato!A:F,6,0)</f>
        <v>1084.1666666666667</v>
      </c>
      <c r="D26" s="16">
        <f>IFERROR(VLOOKUP(CONCATENATE(B26,$C$12,indicador_sel),salud!A:H,6,0),0)</f>
        <v>95</v>
      </c>
      <c r="E26" s="16">
        <f>VLOOKUP(CONCATENATE(B26,$C$12,indicador_sel),salud!A:H,7,0)</f>
        <v>28046</v>
      </c>
      <c r="F26" s="19">
        <f>VLOOKUP(CONCATENATE(B26,$F$12,estrato_sel),estrato!A:F,6,0)</f>
        <v>1884.5</v>
      </c>
      <c r="G26" s="16">
        <f>IFERROR(VLOOKUP(CONCATENATE(B26,$F$12,indicador_sel),salud!A:H,6,0),0)</f>
        <v>78</v>
      </c>
      <c r="H26" s="16">
        <f>VLOOKUP(CONCATENATE(B26,$F$12,indicador_sel),salud!A:H,7,0)</f>
        <v>38543</v>
      </c>
      <c r="I26" s="16" t="str">
        <f t="shared" si="0"/>
        <v>Chocó</v>
      </c>
    </row>
    <row r="27" spans="2:9" outlineLevel="2" x14ac:dyDescent="0.15">
      <c r="B27" s="18" t="s">
        <v>13</v>
      </c>
      <c r="C27" s="19">
        <f>VLOOKUP(CONCATENATE(B27,$C$12,estrato_sel),estrato!A:F,6,0)</f>
        <v>6297.666666666667</v>
      </c>
      <c r="D27" s="16">
        <f>IFERROR(VLOOKUP(CONCATENATE(B27,$C$12,indicador_sel),salud!A:H,6,0),0)</f>
        <v>146</v>
      </c>
      <c r="E27" s="16">
        <f>VLOOKUP(CONCATENATE(B27,$C$12,indicador_sel),salud!A:H,7,0)</f>
        <v>146885</v>
      </c>
      <c r="F27" s="19">
        <f>VLOOKUP(CONCATENATE(B27,$F$12,estrato_sel),estrato!A:F,6,0)</f>
        <v>8567.5</v>
      </c>
      <c r="G27" s="16">
        <f>IFERROR(VLOOKUP(CONCATENATE(B27,$F$12,indicador_sel),salud!A:H,6,0),0)</f>
        <v>161</v>
      </c>
      <c r="H27" s="16">
        <f>VLOOKUP(CONCATENATE(B27,$F$12,indicador_sel),salud!A:H,7,0)</f>
        <v>159118</v>
      </c>
      <c r="I27" s="16" t="str">
        <f t="shared" si="0"/>
        <v>Córdoba</v>
      </c>
    </row>
    <row r="28" spans="2:9" outlineLevel="2" x14ac:dyDescent="0.15">
      <c r="B28" s="18" t="s">
        <v>14</v>
      </c>
      <c r="C28" s="19">
        <f>VLOOKUP(CONCATENATE(B28,$C$12,estrato_sel),estrato!A:F,6,0)</f>
        <v>15998.666666666666</v>
      </c>
      <c r="D28" s="16">
        <f>IFERROR(VLOOKUP(CONCATENATE(B28,$C$12,indicador_sel),salud!A:H,6,0),0)</f>
        <v>167</v>
      </c>
      <c r="E28" s="16">
        <f>VLOOKUP(CONCATENATE(B28,$C$12,indicador_sel),salud!A:H,7,0)</f>
        <v>213177</v>
      </c>
      <c r="F28" s="19">
        <f>VLOOKUP(CONCATENATE(B28,$F$12,estrato_sel),estrato!A:F,6,0)</f>
        <v>25684.5</v>
      </c>
      <c r="G28" s="16">
        <f>IFERROR(VLOOKUP(CONCATENATE(B28,$F$12,indicador_sel),salud!A:H,6,0),0)</f>
        <v>103</v>
      </c>
      <c r="H28" s="16">
        <f>VLOOKUP(CONCATENATE(B28,$F$12,indicador_sel),salud!A:H,7,0)</f>
        <v>207543</v>
      </c>
      <c r="I28" s="16" t="str">
        <f t="shared" si="0"/>
        <v>Cundinamarca</v>
      </c>
    </row>
    <row r="29" spans="2:9" outlineLevel="2" x14ac:dyDescent="0.15">
      <c r="B29" s="18" t="s">
        <v>15</v>
      </c>
      <c r="C29" s="19">
        <f>VLOOKUP(CONCATENATE(B29,$C$12,estrato_sel),estrato!A:F,6,0)</f>
        <v>105.66666666666667</v>
      </c>
      <c r="D29" s="16">
        <f>IFERROR(VLOOKUP(CONCATENATE(B29,$C$12,indicador_sel),salud!A:H,6,0),0)</f>
        <v>8</v>
      </c>
      <c r="E29" s="16">
        <f>VLOOKUP(CONCATENATE(B29,$C$12,indicador_sel),salud!A:H,7,0)</f>
        <v>3252</v>
      </c>
      <c r="F29" s="19">
        <f>VLOOKUP(CONCATENATE(B29,$F$12,estrato_sel),estrato!A:F,6,0)</f>
        <v>150</v>
      </c>
      <c r="G29" s="16">
        <f>IFERROR(VLOOKUP(CONCATENATE(B29,$F$12,indicador_sel),salud!A:H,6,0),0)</f>
        <v>6</v>
      </c>
      <c r="H29" s="16">
        <f>VLOOKUP(CONCATENATE(B29,$F$12,indicador_sel),salud!A:H,7,0)</f>
        <v>3520</v>
      </c>
      <c r="I29" s="16" t="str">
        <f t="shared" si="0"/>
        <v>Guainía</v>
      </c>
    </row>
    <row r="30" spans="2:9" outlineLevel="2" x14ac:dyDescent="0.15">
      <c r="B30" s="18" t="s">
        <v>16</v>
      </c>
      <c r="C30" s="19">
        <f>VLOOKUP(CONCATENATE(B30,$C$12,estrato_sel),estrato!A:F,6,0)</f>
        <v>314</v>
      </c>
      <c r="D30" s="16">
        <f>IFERROR(VLOOKUP(CONCATENATE(B30,$C$12,indicador_sel),salud!A:H,6,0),0)</f>
        <v>22</v>
      </c>
      <c r="E30" s="16">
        <f>VLOOKUP(CONCATENATE(B30,$C$12,indicador_sel),salud!A:H,7,0)</f>
        <v>9674</v>
      </c>
      <c r="F30" s="19">
        <f>VLOOKUP(CONCATENATE(B30,$F$12,estrato_sel),estrato!A:F,6,0)</f>
        <v>363.66666666666669</v>
      </c>
      <c r="G30" s="16">
        <f>IFERROR(VLOOKUP(CONCATENATE(B30,$F$12,indicador_sel),salud!A:H,6,0),0)</f>
        <v>7</v>
      </c>
      <c r="H30" s="16">
        <f>VLOOKUP(CONCATENATE(B30,$F$12,indicador_sel),salud!A:H,7,0)</f>
        <v>7240</v>
      </c>
      <c r="I30" s="16" t="str">
        <f t="shared" si="0"/>
        <v>Guaviare</v>
      </c>
    </row>
    <row r="31" spans="2:9" outlineLevel="2" x14ac:dyDescent="0.15">
      <c r="B31" s="18" t="s">
        <v>17</v>
      </c>
      <c r="C31" s="19">
        <f>VLOOKUP(CONCATENATE(B31,$C$12,estrato_sel),estrato!A:F,6,0)</f>
        <v>5937.333333333333</v>
      </c>
      <c r="D31" s="16">
        <f>IFERROR(VLOOKUP(CONCATENATE(B31,$C$12,indicador_sel),salud!A:H,6,0),0)</f>
        <v>93</v>
      </c>
      <c r="E31" s="16">
        <f>VLOOKUP(CONCATENATE(B31,$C$12,indicador_sel),salud!A:H,7,0)</f>
        <v>129970</v>
      </c>
      <c r="F31" s="19">
        <f>VLOOKUP(CONCATENATE(B31,$F$12,estrato_sel),estrato!A:F,6,0)</f>
        <v>8176.166666666667</v>
      </c>
      <c r="G31" s="16">
        <f>IFERROR(VLOOKUP(CONCATENATE(B31,$F$12,indicador_sel),salud!A:H,6,0),0)</f>
        <v>42</v>
      </c>
      <c r="H31" s="16">
        <f>VLOOKUP(CONCATENATE(B31,$F$12,indicador_sel),salud!A:H,7,0)</f>
        <v>120104</v>
      </c>
      <c r="I31" s="16" t="str">
        <f t="shared" si="0"/>
        <v>Huila</v>
      </c>
    </row>
    <row r="32" spans="2:9" outlineLevel="2" x14ac:dyDescent="0.15">
      <c r="B32" s="18" t="s">
        <v>18</v>
      </c>
      <c r="C32" s="19">
        <f>VLOOKUP(CONCATENATE(B32,$C$12,estrato_sel),estrato!A:F,6,0)</f>
        <v>3492.5</v>
      </c>
      <c r="D32" s="16">
        <f>IFERROR(VLOOKUP(CONCATENATE(B32,$C$12,indicador_sel),salud!A:H,6,0),0)</f>
        <v>73</v>
      </c>
      <c r="E32" s="16">
        <f>VLOOKUP(CONCATENATE(B32,$C$12,indicador_sel),salud!A:H,7,0)</f>
        <v>62074</v>
      </c>
      <c r="F32" s="19">
        <f>VLOOKUP(CONCATENATE(B32,$F$12,estrato_sel),estrato!A:F,6,0)</f>
        <v>5415.166666666667</v>
      </c>
      <c r="G32" s="16">
        <f>IFERROR(VLOOKUP(CONCATENATE(B32,$F$12,indicador_sel),salud!A:H,6,0),0)</f>
        <v>136</v>
      </c>
      <c r="H32" s="16">
        <f>VLOOKUP(CONCATENATE(B32,$F$12,indicador_sel),salud!A:H,7,0)</f>
        <v>81311</v>
      </c>
      <c r="I32" s="16" t="str">
        <f t="shared" si="0"/>
        <v>La Guajira</v>
      </c>
    </row>
    <row r="33" spans="2:9" outlineLevel="2" x14ac:dyDescent="0.15">
      <c r="B33" s="18" t="s">
        <v>19</v>
      </c>
      <c r="C33" s="19">
        <f>VLOOKUP(CONCATENATE(B33,$C$12,estrato_sel),estrato!A:F,6,0)</f>
        <v>4077.1666666666665</v>
      </c>
      <c r="D33" s="16">
        <f>IFERROR(VLOOKUP(CONCATENATE(B33,$C$12,indicador_sel),salud!A:H,6,0),0)</f>
        <v>134</v>
      </c>
      <c r="E33" s="16">
        <f>VLOOKUP(CONCATENATE(B33,$C$12,indicador_sel),salud!A:H,7,0)</f>
        <v>117816</v>
      </c>
      <c r="F33" s="19">
        <f>VLOOKUP(CONCATENATE(B33,$F$12,estrato_sel),estrato!A:F,6,0)</f>
        <v>6318.666666666667</v>
      </c>
      <c r="G33" s="16">
        <f>IFERROR(VLOOKUP(CONCATENATE(B33,$F$12,indicador_sel),salud!A:H,6,0),0)</f>
        <v>113</v>
      </c>
      <c r="H33" s="16">
        <f>VLOOKUP(CONCATENATE(B33,$F$12,indicador_sel),salud!A:H,7,0)</f>
        <v>135486</v>
      </c>
      <c r="I33" s="16" t="str">
        <f t="shared" si="0"/>
        <v>Magdalena</v>
      </c>
    </row>
    <row r="34" spans="2:9" outlineLevel="2" x14ac:dyDescent="0.15">
      <c r="B34" s="18" t="s">
        <v>20</v>
      </c>
      <c r="C34" s="19">
        <f>VLOOKUP(CONCATENATE(B34,$C$12,estrato_sel),estrato!A:F,6,0)</f>
        <v>6387.333333333333</v>
      </c>
      <c r="D34" s="16">
        <f>IFERROR(VLOOKUP(CONCATENATE(B34,$C$12,indicador_sel),salud!A:H,6,0),0)</f>
        <v>89</v>
      </c>
      <c r="E34" s="16">
        <f>VLOOKUP(CONCATENATE(B34,$C$12,indicador_sel),salud!A:H,7,0)</f>
        <v>90908</v>
      </c>
      <c r="F34" s="19">
        <f>VLOOKUP(CONCATENATE(B34,$F$12,estrato_sel),estrato!A:F,6,0)</f>
        <v>20922.666666666668</v>
      </c>
      <c r="G34" s="16">
        <f>IFERROR(VLOOKUP(CONCATENATE(B34,$F$12,indicador_sel),salud!A:H,6,0),0)</f>
        <v>45</v>
      </c>
      <c r="H34" s="16">
        <f>VLOOKUP(CONCATENATE(B34,$F$12,indicador_sel),salud!A:H,7,0)</f>
        <v>92887</v>
      </c>
      <c r="I34" s="16" t="str">
        <f t="shared" si="0"/>
        <v>Meta</v>
      </c>
    </row>
    <row r="35" spans="2:9" outlineLevel="2" x14ac:dyDescent="0.15">
      <c r="B35" s="18" t="s">
        <v>21</v>
      </c>
      <c r="C35" s="19">
        <f>VLOOKUP(CONCATENATE(B35,$C$12,estrato_sel),estrato!A:F,6,0)</f>
        <v>4710.166666666667</v>
      </c>
      <c r="D35" s="16">
        <f>IFERROR(VLOOKUP(CONCATENATE(B35,$C$12,indicador_sel),salud!A:H,6,0),0)</f>
        <v>170</v>
      </c>
      <c r="E35" s="16">
        <f>VLOOKUP(CONCATENATE(B35,$C$12,indicador_sel),salud!A:H,7,0)</f>
        <v>129536</v>
      </c>
      <c r="F35" s="19">
        <f>VLOOKUP(CONCATENATE(B35,$F$12,estrato_sel),estrato!A:F,6,0)</f>
        <v>7221.166666666667</v>
      </c>
      <c r="G35" s="16">
        <f>IFERROR(VLOOKUP(CONCATENATE(B35,$F$12,indicador_sel),salud!A:H,6,0),0)</f>
        <v>86</v>
      </c>
      <c r="H35" s="16">
        <f>VLOOKUP(CONCATENATE(B35,$F$12,indicador_sel),salud!A:H,7,0)</f>
        <v>108734</v>
      </c>
      <c r="I35" s="16" t="str">
        <f t="shared" si="0"/>
        <v>Nariño</v>
      </c>
    </row>
    <row r="36" spans="2:9" outlineLevel="2" x14ac:dyDescent="0.15">
      <c r="B36" s="18" t="s">
        <v>22</v>
      </c>
      <c r="C36" s="19">
        <f>VLOOKUP(CONCATENATE(B36,$C$12,estrato_sel),estrato!A:F,6,0)</f>
        <v>5259</v>
      </c>
      <c r="D36" s="16">
        <f>IFERROR(VLOOKUP(CONCATENATE(B36,$C$12,indicador_sel),salud!A:H,6,0),0)</f>
        <v>94</v>
      </c>
      <c r="E36" s="16">
        <f>VLOOKUP(CONCATENATE(B36,$C$12,indicador_sel),salud!A:H,7,0)</f>
        <v>133690</v>
      </c>
      <c r="F36" s="19">
        <f>VLOOKUP(CONCATENATE(B36,$F$12,estrato_sel),estrato!A:F,6,0)</f>
        <v>7821.5</v>
      </c>
      <c r="G36" s="16">
        <f>IFERROR(VLOOKUP(CONCATENATE(B36,$F$12,indicador_sel),salud!A:H,6,0),0)</f>
        <v>74</v>
      </c>
      <c r="H36" s="16">
        <f>VLOOKUP(CONCATENATE(B36,$F$12,indicador_sel),salud!A:H,7,0)</f>
        <v>123434</v>
      </c>
      <c r="I36" s="16" t="str">
        <f t="shared" si="0"/>
        <v>Norte de Santander</v>
      </c>
    </row>
    <row r="37" spans="2:9" outlineLevel="2" x14ac:dyDescent="0.15">
      <c r="B37" s="18" t="s">
        <v>23</v>
      </c>
      <c r="C37" s="19">
        <f>VLOOKUP(CONCATENATE(B37,$C$12,estrato_sel),estrato!A:F,6,0)</f>
        <v>1018.3333333333334</v>
      </c>
      <c r="D37" s="16">
        <f>IFERROR(VLOOKUP(CONCATENATE(B37,$C$12,indicador_sel),salud!A:H,6,0),0)</f>
        <v>38</v>
      </c>
      <c r="E37" s="16">
        <f>VLOOKUP(CONCATENATE(B37,$C$12,indicador_sel),salud!A:H,7,0)</f>
        <v>29600</v>
      </c>
      <c r="F37" s="19">
        <f>VLOOKUP(CONCATENATE(B37,$F$12,estrato_sel),estrato!A:F,6,0)</f>
        <v>2236</v>
      </c>
      <c r="G37" s="16">
        <f>IFERROR(VLOOKUP(CONCATENATE(B37,$F$12,indicador_sel),salud!A:H,6,0),0)</f>
        <v>36</v>
      </c>
      <c r="H37" s="16">
        <f>VLOOKUP(CONCATENATE(B37,$F$12,indicador_sel),salud!A:H,7,0)</f>
        <v>25939</v>
      </c>
      <c r="I37" s="16" t="str">
        <f t="shared" si="0"/>
        <v>Putumayo</v>
      </c>
    </row>
    <row r="38" spans="2:9" outlineLevel="2" x14ac:dyDescent="0.15">
      <c r="B38" s="18" t="s">
        <v>24</v>
      </c>
      <c r="C38" s="19">
        <f>VLOOKUP(CONCATENATE(B38,$C$12,estrato_sel),estrato!A:F,6,0)</f>
        <v>2763.3333333333335</v>
      </c>
      <c r="D38" s="16">
        <f>IFERROR(VLOOKUP(CONCATENATE(B38,$C$12,indicador_sel),salud!A:H,6,0),0)</f>
        <v>32</v>
      </c>
      <c r="E38" s="16">
        <f>VLOOKUP(CONCATENATE(B38,$C$12,indicador_sel),salud!A:H,7,0)</f>
        <v>51833</v>
      </c>
      <c r="F38" s="19">
        <f>VLOOKUP(CONCATENATE(B38,$F$12,estrato_sel),estrato!A:F,6,0)</f>
        <v>3607.6666666666665</v>
      </c>
      <c r="G38" s="16">
        <f>IFERROR(VLOOKUP(CONCATENATE(B38,$F$12,indicador_sel),salud!A:H,6,0),0)</f>
        <v>15</v>
      </c>
      <c r="H38" s="16">
        <f>VLOOKUP(CONCATENATE(B38,$F$12,indicador_sel),salud!A:H,7,0)</f>
        <v>35934</v>
      </c>
      <c r="I38" s="16" t="str">
        <f t="shared" si="0"/>
        <v>Quindío</v>
      </c>
    </row>
    <row r="39" spans="2:9" outlineLevel="2" x14ac:dyDescent="0.15">
      <c r="B39" s="18" t="s">
        <v>25</v>
      </c>
      <c r="C39" s="19">
        <f>VLOOKUP(CONCATENATE(B39,$C$12,estrato_sel),estrato!A:F,6,0)</f>
        <v>4846.5</v>
      </c>
      <c r="D39" s="16">
        <f>IFERROR(VLOOKUP(CONCATENATE(B39,$C$12,indicador_sel),salud!A:H,6,0),0)</f>
        <v>50</v>
      </c>
      <c r="E39" s="16">
        <f>VLOOKUP(CONCATENATE(B39,$C$12,indicador_sel),salud!A:H,7,0)</f>
        <v>85948</v>
      </c>
      <c r="F39" s="19">
        <f>VLOOKUP(CONCATENATE(B39,$F$12,estrato_sel),estrato!A:F,6,0)</f>
        <v>7033.333333333333</v>
      </c>
      <c r="G39" s="16">
        <f>IFERROR(VLOOKUP(CONCATENATE(B39,$F$12,indicador_sel),salud!A:H,6,0),0)</f>
        <v>33</v>
      </c>
      <c r="H39" s="16">
        <f>VLOOKUP(CONCATENATE(B39,$F$12,indicador_sel),salud!A:H,7,0)</f>
        <v>69087</v>
      </c>
      <c r="I39" s="16" t="str">
        <f t="shared" si="0"/>
        <v>Risaralda</v>
      </c>
    </row>
    <row r="40" spans="2:9" outlineLevel="2" x14ac:dyDescent="0.15">
      <c r="B40" s="18" t="s">
        <v>26</v>
      </c>
      <c r="C40" s="19">
        <f>VLOOKUP(CONCATENATE(B40,$C$12,estrato_sel),estrato!A:F,6,0)</f>
        <v>480.16666666666669</v>
      </c>
      <c r="D40" s="16">
        <f>IFERROR(VLOOKUP(CONCATENATE(B40,$C$12,indicador_sel),salud!A:H,6,0),0)</f>
        <v>6</v>
      </c>
      <c r="E40" s="16">
        <f>VLOOKUP(CONCATENATE(B40,$C$12,indicador_sel),salud!A:H,7,0)</f>
        <v>5928</v>
      </c>
      <c r="F40" s="19">
        <f>VLOOKUP(CONCATENATE(B40,$F$12,estrato_sel),estrato!A:F,6,0)</f>
        <v>703.66666666666663</v>
      </c>
      <c r="G40" s="16">
        <f>IFERROR(VLOOKUP(CONCATENATE(B40,$F$12,indicador_sel),salud!A:H,6,0),0)</f>
        <v>2</v>
      </c>
      <c r="H40" s="16">
        <f>VLOOKUP(CONCATENATE(B40,$F$12,indicador_sel),salud!A:H,7,0)</f>
        <v>5095</v>
      </c>
      <c r="I40" s="16" t="str">
        <f t="shared" si="0"/>
        <v>San Andrés y Providencia</v>
      </c>
    </row>
    <row r="41" spans="2:9" outlineLevel="2" x14ac:dyDescent="0.15">
      <c r="B41" s="18" t="s">
        <v>27</v>
      </c>
      <c r="C41" s="19">
        <f>VLOOKUP(CONCATENATE(B41,$C$12,estrato_sel),estrato!A:F,6,0)</f>
        <v>20125.5</v>
      </c>
      <c r="D41" s="16">
        <f>IFERROR(VLOOKUP(CONCATENATE(B41,$C$12,indicador_sel),salud!A:H,6,0),0)</f>
        <v>114</v>
      </c>
      <c r="E41" s="16">
        <f>VLOOKUP(CONCATENATE(B41,$C$12,indicador_sel),salud!A:H,7,0)</f>
        <v>206050</v>
      </c>
      <c r="F41" s="19">
        <f>VLOOKUP(CONCATENATE(B41,$F$12,estrato_sel),estrato!A:F,6,0)</f>
        <v>32817.833333333336</v>
      </c>
      <c r="G41" s="16">
        <f>IFERROR(VLOOKUP(CONCATENATE(B41,$F$12,indicador_sel),salud!A:H,6,0),0)</f>
        <v>72</v>
      </c>
      <c r="H41" s="16">
        <f>VLOOKUP(CONCATENATE(B41,$F$12,indicador_sel),salud!A:H,7,0)</f>
        <v>184251</v>
      </c>
      <c r="I41" s="16" t="str">
        <f t="shared" si="0"/>
        <v>Santander</v>
      </c>
    </row>
    <row r="42" spans="2:9" outlineLevel="2" x14ac:dyDescent="0.15">
      <c r="B42" s="18" t="s">
        <v>28</v>
      </c>
      <c r="C42" s="19">
        <f>VLOOKUP(CONCATENATE(B42,$C$12,estrato_sel),estrato!A:F,6,0)</f>
        <v>2356.3333333333335</v>
      </c>
      <c r="D42" s="16">
        <f>IFERROR(VLOOKUP(CONCATENATE(B42,$C$12,indicador_sel),salud!A:H,6,0),0)</f>
        <v>57</v>
      </c>
      <c r="E42" s="16">
        <f>VLOOKUP(CONCATENATE(B42,$C$12,indicador_sel),salud!A:H,7,0)</f>
        <v>83314</v>
      </c>
      <c r="F42" s="19">
        <f>VLOOKUP(CONCATENATE(B42,$F$12,estrato_sel),estrato!A:F,6,0)</f>
        <v>3807</v>
      </c>
      <c r="G42" s="16">
        <f>IFERROR(VLOOKUP(CONCATENATE(B42,$F$12,indicador_sel),salud!A:H,6,0),0)</f>
        <v>62</v>
      </c>
      <c r="H42" s="16">
        <f>VLOOKUP(CONCATENATE(B42,$F$12,indicador_sel),salud!A:H,7,0)</f>
        <v>89804</v>
      </c>
      <c r="I42" s="16" t="str">
        <f t="shared" si="0"/>
        <v>Sucre</v>
      </c>
    </row>
    <row r="43" spans="2:9" outlineLevel="2" x14ac:dyDescent="0.15">
      <c r="B43" s="18" t="s">
        <v>29</v>
      </c>
      <c r="C43" s="19">
        <f>VLOOKUP(CONCATENATE(B43,$C$12,estrato_sel),estrato!A:F,6,0)</f>
        <v>7267.333333333333</v>
      </c>
      <c r="D43" s="16">
        <f>IFERROR(VLOOKUP(CONCATENATE(B43,$C$12,indicador_sel),salud!A:H,6,0),0)</f>
        <v>127</v>
      </c>
      <c r="E43" s="16">
        <f>VLOOKUP(CONCATENATE(B43,$C$12,indicador_sel),salud!A:H,7,0)</f>
        <v>149057</v>
      </c>
      <c r="F43" s="19">
        <f>VLOOKUP(CONCATENATE(B43,$F$12,estrato_sel),estrato!A:F,6,0)</f>
        <v>10123</v>
      </c>
      <c r="G43" s="16">
        <f>IFERROR(VLOOKUP(CONCATENATE(B43,$F$12,indicador_sel),salud!A:H,6,0),0)</f>
        <v>66</v>
      </c>
      <c r="H43" s="16">
        <f>VLOOKUP(CONCATENATE(B43,$F$12,indicador_sel),salud!A:H,7,0)</f>
        <v>114132</v>
      </c>
      <c r="I43" s="16" t="str">
        <f t="shared" si="0"/>
        <v>Tolima</v>
      </c>
    </row>
    <row r="44" spans="2:9" outlineLevel="2" x14ac:dyDescent="0.15">
      <c r="B44" s="18" t="s">
        <v>33</v>
      </c>
      <c r="C44" s="19">
        <f>VLOOKUP(CONCATENATE(B44,$C$12,estrato_sel),estrato!A:F,6,0)</f>
        <v>32128.5</v>
      </c>
      <c r="D44" s="16">
        <f>IFERROR(VLOOKUP(CONCATENATE(B44,$C$12,indicador_sel),salud!A:H,6,0),0)</f>
        <v>310</v>
      </c>
      <c r="E44" s="16">
        <f>VLOOKUP(CONCATENATE(B44,$C$12,indicador_sel),salud!A:H,7,0)</f>
        <v>371599</v>
      </c>
      <c r="F44" s="19">
        <f>VLOOKUP(CONCATENATE(B44,$F$12,estrato_sel),estrato!A:F,6,0)</f>
        <v>47549.166666666664</v>
      </c>
      <c r="G44" s="16">
        <f>IFERROR(VLOOKUP(CONCATENATE(B44,$F$12,indicador_sel),salud!A:H,6,0),0)</f>
        <v>184</v>
      </c>
      <c r="H44" s="16">
        <f>VLOOKUP(CONCATENATE(B44,$F$12,indicador_sel),salud!A:H,7,0)</f>
        <v>324298</v>
      </c>
      <c r="I44" s="16" t="str">
        <f t="shared" si="0"/>
        <v>Valle del Cauca</v>
      </c>
    </row>
    <row r="45" spans="2:9" outlineLevel="2" x14ac:dyDescent="0.15">
      <c r="B45" s="18" t="s">
        <v>30</v>
      </c>
      <c r="C45" s="19">
        <f>VLOOKUP(CONCATENATE(B45,$C$12,estrato_sel),estrato!A:F,6,0)</f>
        <v>100</v>
      </c>
      <c r="D45" s="16">
        <f>IFERROR(VLOOKUP(CONCATENATE(B45,$C$12,indicador_sel),salud!A:H,6,0),0)</f>
        <v>4</v>
      </c>
      <c r="E45" s="16">
        <f>VLOOKUP(CONCATENATE(B45,$C$12,indicador_sel),salud!A:H,7,0)</f>
        <v>3372</v>
      </c>
      <c r="F45" s="19">
        <f>VLOOKUP(CONCATENATE(B45,$F$12,estrato_sel),estrato!A:F,6,0)</f>
        <v>135.5</v>
      </c>
      <c r="G45" s="16">
        <f>IFERROR(VLOOKUP(CONCATENATE(B45,$F$12,indicador_sel),salud!A:H,6,0),0)</f>
        <v>6</v>
      </c>
      <c r="H45" s="16">
        <f>VLOOKUP(CONCATENATE(B45,$F$12,indicador_sel),salud!A:H,7,0)</f>
        <v>3633</v>
      </c>
      <c r="I45" s="16" t="str">
        <f t="shared" si="0"/>
        <v>Vaupés</v>
      </c>
    </row>
    <row r="46" spans="2:9" outlineLevel="2" x14ac:dyDescent="0.15">
      <c r="B46" s="18" t="s">
        <v>31</v>
      </c>
      <c r="C46" s="19">
        <f>VLOOKUP(CONCATENATE(B46,$C$12,estrato_sel),estrato!A:F,6,0)</f>
        <v>203.66666666666666</v>
      </c>
      <c r="D46" s="16">
        <f>IFERROR(VLOOKUP(CONCATENATE(B46,$C$12,indicador_sel),salud!A:H,6,0),0)</f>
        <v>14</v>
      </c>
      <c r="E46" s="16">
        <f>VLOOKUP(CONCATENATE(B46,$C$12,indicador_sel),salud!A:H,7,0)</f>
        <v>4964</v>
      </c>
      <c r="F46" s="19">
        <f>VLOOKUP(CONCATENATE(B46,$F$12,estrato_sel),estrato!A:F,6,0)</f>
        <v>269.66666666666669</v>
      </c>
      <c r="G46" s="16">
        <f>IFERROR(VLOOKUP(CONCATENATE(B46,$F$12,indicador_sel),salud!A:H,6,0),0)</f>
        <v>22</v>
      </c>
      <c r="H46" s="16">
        <f>VLOOKUP(CONCATENATE(B46,$F$12,indicador_sel),salud!A:H,7,0)</f>
        <v>6064</v>
      </c>
      <c r="I46" s="16" t="str">
        <f t="shared" si="0"/>
        <v>Vichada</v>
      </c>
    </row>
    <row r="47" spans="2:9" outlineLevel="2" x14ac:dyDescent="0.15">
      <c r="B47" s="18" t="s">
        <v>32</v>
      </c>
      <c r="C47" s="19"/>
      <c r="D47" s="16">
        <f>IFERROR(VLOOKUP(CONCATENATE(B47,$C$12,indicador_sel),salud!A:H,6,0),0)</f>
        <v>3622</v>
      </c>
      <c r="E47" s="16">
        <f>VLOOKUP(CONCATENATE(B47,$C$12,indicador_sel),salud!A:H,7,0)</f>
        <v>4325610</v>
      </c>
      <c r="F47" s="19"/>
      <c r="G47" s="16">
        <f>IFERROR(VLOOKUP(CONCATENATE(B47,$F$12,indicador_sel),salud!A:H,6,0),0)</f>
        <v>2460</v>
      </c>
      <c r="H47" s="16">
        <f>VLOOKUP(CONCATENATE(B47,$F$12,indicador_sel),salud!A:H,7,0)</f>
        <v>3982247</v>
      </c>
    </row>
    <row r="48" spans="2:9" outlineLevel="2" x14ac:dyDescent="0.15"/>
    <row r="49" spans="1:18" outlineLevel="2" x14ac:dyDescent="0.15"/>
    <row r="50" spans="1:18" ht="15" customHeight="1" outlineLevel="2" x14ac:dyDescent="0.15">
      <c r="C50" s="115" t="s">
        <v>39</v>
      </c>
      <c r="D50" s="115"/>
      <c r="E50" s="115"/>
      <c r="F50" s="115"/>
      <c r="J50" s="115" t="s">
        <v>34</v>
      </c>
      <c r="K50" s="115"/>
      <c r="L50" s="115"/>
      <c r="M50" s="115"/>
      <c r="O50" s="16"/>
      <c r="P50" s="16"/>
      <c r="Q50" s="16"/>
      <c r="R50" s="16"/>
    </row>
    <row r="51" spans="1:18" s="54" customFormat="1" outlineLevel="2" x14ac:dyDescent="0.15">
      <c r="A51" s="49"/>
      <c r="B51" s="49"/>
      <c r="C51" s="49" t="s">
        <v>68</v>
      </c>
      <c r="D51" s="53" t="s">
        <v>57</v>
      </c>
      <c r="E51" s="49" t="s">
        <v>36</v>
      </c>
      <c r="F51" s="49" t="s">
        <v>56</v>
      </c>
      <c r="G51" s="49"/>
      <c r="H51" s="49"/>
      <c r="I51" s="49"/>
      <c r="J51" s="49" t="s">
        <v>57</v>
      </c>
      <c r="K51" s="49" t="s">
        <v>36</v>
      </c>
      <c r="L51" s="49" t="s">
        <v>56</v>
      </c>
      <c r="M51" s="49" t="s">
        <v>68</v>
      </c>
      <c r="N51" s="49"/>
      <c r="O51" s="49"/>
      <c r="P51" s="49"/>
      <c r="Q51" s="49"/>
      <c r="R51" s="49"/>
    </row>
    <row r="52" spans="1:18" outlineLevel="2" x14ac:dyDescent="0.15">
      <c r="B52" s="18" t="s">
        <v>63</v>
      </c>
      <c r="C52" s="18" t="s">
        <v>30</v>
      </c>
      <c r="D52" s="35">
        <v>100</v>
      </c>
      <c r="E52" s="29">
        <v>4</v>
      </c>
      <c r="F52" s="29">
        <v>3372</v>
      </c>
      <c r="G52" s="29"/>
      <c r="H52" s="29" t="str">
        <f>B52</f>
        <v>Q1</v>
      </c>
      <c r="I52" s="29"/>
      <c r="J52" s="35">
        <v>135.5</v>
      </c>
      <c r="K52" s="29">
        <v>6</v>
      </c>
      <c r="L52" s="29">
        <v>3633</v>
      </c>
      <c r="M52" s="16" t="s">
        <v>30</v>
      </c>
      <c r="O52" s="16"/>
      <c r="P52" s="16"/>
      <c r="Q52" s="16"/>
      <c r="R52" s="16"/>
    </row>
    <row r="53" spans="1:18" outlineLevel="2" x14ac:dyDescent="0.15">
      <c r="B53" s="18" t="s">
        <v>63</v>
      </c>
      <c r="C53" s="18" t="s">
        <v>15</v>
      </c>
      <c r="D53" s="35">
        <v>105.66666666666667</v>
      </c>
      <c r="E53" s="29">
        <v>8</v>
      </c>
      <c r="F53" s="29">
        <v>3252</v>
      </c>
      <c r="G53" s="29"/>
      <c r="H53" s="29" t="str">
        <f t="shared" ref="H53:H84" si="1">B53</f>
        <v>Q1</v>
      </c>
      <c r="I53" s="29"/>
      <c r="J53" s="35">
        <v>150</v>
      </c>
      <c r="K53" s="29">
        <v>6</v>
      </c>
      <c r="L53" s="29">
        <v>3520</v>
      </c>
      <c r="M53" s="16" t="s">
        <v>15</v>
      </c>
      <c r="O53" s="16"/>
      <c r="P53" s="16"/>
      <c r="Q53" s="16"/>
      <c r="R53" s="16"/>
    </row>
    <row r="54" spans="1:18" outlineLevel="2" x14ac:dyDescent="0.15">
      <c r="B54" s="18" t="s">
        <v>63</v>
      </c>
      <c r="C54" s="18" t="s">
        <v>31</v>
      </c>
      <c r="D54" s="35">
        <v>203.66666666666666</v>
      </c>
      <c r="E54" s="29">
        <v>14</v>
      </c>
      <c r="F54" s="29">
        <v>4964</v>
      </c>
      <c r="G54" s="29"/>
      <c r="H54" s="29" t="str">
        <f t="shared" si="1"/>
        <v>Q1</v>
      </c>
      <c r="I54" s="29"/>
      <c r="J54" s="35">
        <v>269.66666666666669</v>
      </c>
      <c r="K54" s="29">
        <v>22</v>
      </c>
      <c r="L54" s="29">
        <v>6064</v>
      </c>
      <c r="M54" s="16" t="s">
        <v>31</v>
      </c>
      <c r="O54" s="16"/>
      <c r="P54" s="16"/>
      <c r="Q54" s="16"/>
      <c r="R54" s="16"/>
    </row>
    <row r="55" spans="1:18" outlineLevel="2" x14ac:dyDescent="0.15">
      <c r="B55" s="18" t="s">
        <v>63</v>
      </c>
      <c r="C55" s="18" t="s">
        <v>0</v>
      </c>
      <c r="D55" s="35">
        <v>231.83333333333334</v>
      </c>
      <c r="E55" s="29">
        <v>12</v>
      </c>
      <c r="F55" s="29">
        <v>8100</v>
      </c>
      <c r="G55" s="29"/>
      <c r="H55" s="29" t="str">
        <f t="shared" si="1"/>
        <v>Q1</v>
      </c>
      <c r="I55" s="29"/>
      <c r="J55" s="35">
        <v>326.5</v>
      </c>
      <c r="K55" s="29">
        <v>7</v>
      </c>
      <c r="L55" s="29">
        <v>8618</v>
      </c>
      <c r="M55" s="16" t="s">
        <v>0</v>
      </c>
      <c r="O55" s="16"/>
      <c r="P55" s="16"/>
      <c r="Q55" s="16"/>
      <c r="R55" s="16"/>
    </row>
    <row r="56" spans="1:18" outlineLevel="2" x14ac:dyDescent="0.15">
      <c r="B56" s="18" t="s">
        <v>63</v>
      </c>
      <c r="C56" s="18" t="s">
        <v>16</v>
      </c>
      <c r="D56" s="35">
        <v>314</v>
      </c>
      <c r="E56" s="29">
        <v>22</v>
      </c>
      <c r="F56" s="29">
        <v>9674</v>
      </c>
      <c r="G56" s="29"/>
      <c r="H56" s="29" t="str">
        <f t="shared" si="1"/>
        <v>Q1</v>
      </c>
      <c r="I56" s="29"/>
      <c r="J56" s="35">
        <v>363.66666666666669</v>
      </c>
      <c r="K56" s="29">
        <v>7</v>
      </c>
      <c r="L56" s="29">
        <v>7240</v>
      </c>
      <c r="M56" s="16" t="s">
        <v>16</v>
      </c>
      <c r="O56" s="16"/>
      <c r="P56" s="16"/>
      <c r="Q56" s="16"/>
      <c r="R56" s="16"/>
    </row>
    <row r="57" spans="1:18" outlineLevel="2" x14ac:dyDescent="0.15">
      <c r="B57" s="18" t="s">
        <v>63</v>
      </c>
      <c r="C57" s="18" t="s">
        <v>26</v>
      </c>
      <c r="D57" s="35">
        <v>480.16666666666669</v>
      </c>
      <c r="E57" s="29">
        <v>6</v>
      </c>
      <c r="F57" s="29">
        <v>5928</v>
      </c>
      <c r="G57" s="29"/>
      <c r="H57" s="29" t="str">
        <f t="shared" si="1"/>
        <v>Q1</v>
      </c>
      <c r="I57" s="29"/>
      <c r="J57" s="35">
        <v>703.66666666666663</v>
      </c>
      <c r="K57" s="29">
        <v>2</v>
      </c>
      <c r="L57" s="29">
        <v>5095</v>
      </c>
      <c r="M57" s="16" t="s">
        <v>26</v>
      </c>
      <c r="O57" s="16"/>
      <c r="P57" s="16"/>
      <c r="Q57" s="16"/>
      <c r="R57" s="16"/>
    </row>
    <row r="58" spans="1:18" outlineLevel="2" x14ac:dyDescent="0.15">
      <c r="B58" s="18" t="s">
        <v>63</v>
      </c>
      <c r="C58" s="18" t="s">
        <v>23</v>
      </c>
      <c r="D58" s="35">
        <v>1018.3333333333334</v>
      </c>
      <c r="E58" s="29">
        <v>38</v>
      </c>
      <c r="F58" s="29">
        <v>29600</v>
      </c>
      <c r="G58" s="29"/>
      <c r="H58" s="29" t="str">
        <f t="shared" si="1"/>
        <v>Q1</v>
      </c>
      <c r="I58" s="29"/>
      <c r="J58" s="35">
        <v>1884.5</v>
      </c>
      <c r="K58" s="29">
        <v>78</v>
      </c>
      <c r="L58" s="29">
        <v>38543</v>
      </c>
      <c r="M58" s="16" t="s">
        <v>12</v>
      </c>
      <c r="O58" s="16"/>
      <c r="P58" s="16"/>
      <c r="Q58" s="16"/>
      <c r="R58" s="16"/>
    </row>
    <row r="59" spans="1:18" outlineLevel="2" x14ac:dyDescent="0.15">
      <c r="B59" s="18" t="s">
        <v>63</v>
      </c>
      <c r="C59" s="18" t="s">
        <v>12</v>
      </c>
      <c r="D59" s="35">
        <v>1084.1666666666667</v>
      </c>
      <c r="E59" s="29">
        <v>95</v>
      </c>
      <c r="F59" s="29">
        <v>28046</v>
      </c>
      <c r="G59" s="29"/>
      <c r="H59" s="29" t="str">
        <f t="shared" si="1"/>
        <v>Q1</v>
      </c>
      <c r="I59" s="29"/>
      <c r="J59" s="35">
        <v>2136.6666666666665</v>
      </c>
      <c r="K59" s="29">
        <v>53</v>
      </c>
      <c r="L59" s="29">
        <v>45108</v>
      </c>
      <c r="M59" s="16" t="s">
        <v>8</v>
      </c>
      <c r="O59" s="16"/>
      <c r="P59" s="16"/>
      <c r="Q59" s="16"/>
      <c r="R59" s="16"/>
    </row>
    <row r="60" spans="1:18" outlineLevel="2" x14ac:dyDescent="0.15">
      <c r="B60" s="18" t="s">
        <v>63</v>
      </c>
      <c r="C60" s="18" t="s">
        <v>8</v>
      </c>
      <c r="D60" s="35">
        <v>1433.5</v>
      </c>
      <c r="E60" s="29">
        <v>73</v>
      </c>
      <c r="F60" s="29">
        <v>41197</v>
      </c>
      <c r="G60" s="29"/>
      <c r="H60" s="29" t="str">
        <f t="shared" si="1"/>
        <v>Q1</v>
      </c>
      <c r="I60" s="29"/>
      <c r="J60" s="35">
        <v>2236</v>
      </c>
      <c r="K60" s="29">
        <v>36</v>
      </c>
      <c r="L60" s="29">
        <v>25939</v>
      </c>
      <c r="M60" s="16" t="s">
        <v>23</v>
      </c>
      <c r="O60" s="16"/>
      <c r="P60" s="16"/>
      <c r="Q60" s="16"/>
      <c r="R60" s="16"/>
    </row>
    <row r="61" spans="1:18" outlineLevel="2" x14ac:dyDescent="0.15">
      <c r="B61" s="18" t="s">
        <v>64</v>
      </c>
      <c r="C61" s="18" t="s">
        <v>28</v>
      </c>
      <c r="D61" s="35">
        <v>2356.3333333333335</v>
      </c>
      <c r="E61" s="29">
        <v>57</v>
      </c>
      <c r="F61" s="29">
        <v>83314</v>
      </c>
      <c r="G61" s="29"/>
      <c r="H61" s="29" t="str">
        <f t="shared" si="1"/>
        <v>Q2</v>
      </c>
      <c r="I61" s="29"/>
      <c r="J61" s="35">
        <v>3147</v>
      </c>
      <c r="K61" s="29">
        <v>14</v>
      </c>
      <c r="L61" s="29">
        <v>25633</v>
      </c>
      <c r="M61" s="16" t="s">
        <v>2</v>
      </c>
      <c r="O61" s="16"/>
      <c r="P61" s="16"/>
      <c r="Q61" s="16"/>
      <c r="R61" s="16"/>
    </row>
    <row r="62" spans="1:18" outlineLevel="2" x14ac:dyDescent="0.15">
      <c r="B62" s="18" t="s">
        <v>64</v>
      </c>
      <c r="C62" s="18" t="s">
        <v>24</v>
      </c>
      <c r="D62" s="35">
        <v>2763.3333333333335</v>
      </c>
      <c r="E62" s="29">
        <v>32</v>
      </c>
      <c r="F62" s="29">
        <v>51833</v>
      </c>
      <c r="G62" s="29"/>
      <c r="H62" s="29" t="str">
        <f t="shared" si="1"/>
        <v>Q2</v>
      </c>
      <c r="I62" s="29"/>
      <c r="J62" s="35">
        <v>3607.6666666666665</v>
      </c>
      <c r="K62" s="29">
        <v>15</v>
      </c>
      <c r="L62" s="29">
        <v>35934</v>
      </c>
      <c r="M62" s="16" t="s">
        <v>24</v>
      </c>
      <c r="O62" s="16"/>
      <c r="P62" s="16"/>
      <c r="Q62" s="16"/>
      <c r="R62" s="16"/>
    </row>
    <row r="63" spans="1:18" outlineLevel="2" x14ac:dyDescent="0.15">
      <c r="B63" s="18" t="s">
        <v>64</v>
      </c>
      <c r="C63" s="18" t="s">
        <v>2</v>
      </c>
      <c r="D63" s="35">
        <v>3005.3333333333335</v>
      </c>
      <c r="E63" s="29">
        <v>30</v>
      </c>
      <c r="F63" s="29">
        <v>31182</v>
      </c>
      <c r="G63" s="29"/>
      <c r="H63" s="29" t="str">
        <f t="shared" si="1"/>
        <v>Q2</v>
      </c>
      <c r="I63" s="29"/>
      <c r="J63" s="35">
        <v>3807</v>
      </c>
      <c r="K63" s="29">
        <v>62</v>
      </c>
      <c r="L63" s="29">
        <v>89804</v>
      </c>
      <c r="M63" s="16" t="s">
        <v>28</v>
      </c>
      <c r="O63" s="16"/>
      <c r="P63" s="16"/>
      <c r="Q63" s="16"/>
      <c r="R63" s="16"/>
    </row>
    <row r="64" spans="1:18" outlineLevel="2" x14ac:dyDescent="0.15">
      <c r="B64" s="18" t="s">
        <v>64</v>
      </c>
      <c r="C64" s="18" t="s">
        <v>18</v>
      </c>
      <c r="D64" s="35">
        <v>3492.5</v>
      </c>
      <c r="E64" s="29">
        <v>73</v>
      </c>
      <c r="F64" s="29">
        <v>62074</v>
      </c>
      <c r="G64" s="29"/>
      <c r="H64" s="29" t="str">
        <f t="shared" si="1"/>
        <v>Q2</v>
      </c>
      <c r="I64" s="29"/>
      <c r="J64" s="35">
        <v>5415.166666666667</v>
      </c>
      <c r="K64" s="29">
        <v>136</v>
      </c>
      <c r="L64" s="29">
        <v>81311</v>
      </c>
      <c r="M64" s="16" t="s">
        <v>18</v>
      </c>
      <c r="O64" s="16"/>
      <c r="P64" s="16"/>
      <c r="Q64" s="16"/>
      <c r="R64" s="16"/>
    </row>
    <row r="65" spans="2:18" outlineLevel="2" x14ac:dyDescent="0.15">
      <c r="B65" s="18" t="s">
        <v>64</v>
      </c>
      <c r="C65" s="18" t="s">
        <v>19</v>
      </c>
      <c r="D65" s="35">
        <v>4077.1666666666665</v>
      </c>
      <c r="E65" s="29">
        <v>134</v>
      </c>
      <c r="F65" s="29">
        <v>117816</v>
      </c>
      <c r="G65" s="29"/>
      <c r="H65" s="29" t="str">
        <f t="shared" si="1"/>
        <v>Q2</v>
      </c>
      <c r="I65" s="29"/>
      <c r="J65" s="35">
        <v>6318.666666666667</v>
      </c>
      <c r="K65" s="29">
        <v>113</v>
      </c>
      <c r="L65" s="29">
        <v>135486</v>
      </c>
      <c r="M65" s="16" t="s">
        <v>19</v>
      </c>
      <c r="O65" s="16"/>
      <c r="P65" s="16"/>
      <c r="Q65" s="16"/>
      <c r="R65" s="16"/>
    </row>
    <row r="66" spans="2:18" outlineLevel="2" x14ac:dyDescent="0.15">
      <c r="B66" s="18" t="s">
        <v>64</v>
      </c>
      <c r="C66" s="18" t="s">
        <v>10</v>
      </c>
      <c r="D66" s="35">
        <v>4352.166666666667</v>
      </c>
      <c r="E66" s="29">
        <v>162</v>
      </c>
      <c r="F66" s="29">
        <v>107200</v>
      </c>
      <c r="G66" s="29"/>
      <c r="H66" s="29" t="str">
        <f t="shared" si="1"/>
        <v>Q2</v>
      </c>
      <c r="I66" s="29"/>
      <c r="J66" s="35">
        <v>7033.333333333333</v>
      </c>
      <c r="K66" s="29">
        <v>33</v>
      </c>
      <c r="L66" s="29">
        <v>69087</v>
      </c>
      <c r="M66" s="16" t="s">
        <v>25</v>
      </c>
      <c r="O66" s="16"/>
      <c r="P66" s="16"/>
      <c r="Q66" s="16"/>
      <c r="R66" s="16"/>
    </row>
    <row r="67" spans="2:18" outlineLevel="2" x14ac:dyDescent="0.15">
      <c r="B67" s="18" t="s">
        <v>64</v>
      </c>
      <c r="C67" s="18" t="s">
        <v>21</v>
      </c>
      <c r="D67" s="35">
        <v>4710.166666666667</v>
      </c>
      <c r="E67" s="29">
        <v>170</v>
      </c>
      <c r="F67" s="29">
        <v>129536</v>
      </c>
      <c r="G67" s="29"/>
      <c r="H67" s="29" t="str">
        <f t="shared" si="1"/>
        <v>Q2</v>
      </c>
      <c r="I67" s="29"/>
      <c r="J67" s="35">
        <v>7139.5</v>
      </c>
      <c r="K67" s="29">
        <v>33</v>
      </c>
      <c r="L67" s="29">
        <v>62084</v>
      </c>
      <c r="M67" s="16" t="s">
        <v>7</v>
      </c>
      <c r="O67" s="16"/>
      <c r="P67" s="16"/>
      <c r="Q67" s="16"/>
      <c r="R67" s="16"/>
    </row>
    <row r="68" spans="2:18" outlineLevel="2" x14ac:dyDescent="0.15">
      <c r="B68" s="18" t="s">
        <v>64</v>
      </c>
      <c r="C68" s="18" t="s">
        <v>25</v>
      </c>
      <c r="D68" s="35">
        <v>4846.5</v>
      </c>
      <c r="E68" s="29">
        <v>50</v>
      </c>
      <c r="F68" s="29">
        <v>85948</v>
      </c>
      <c r="G68" s="29"/>
      <c r="H68" s="29" t="str">
        <f t="shared" si="1"/>
        <v>Q2</v>
      </c>
      <c r="I68" s="29"/>
      <c r="J68" s="35">
        <v>7221.166666666667</v>
      </c>
      <c r="K68" s="29">
        <v>86</v>
      </c>
      <c r="L68" s="29">
        <v>108734</v>
      </c>
      <c r="M68" s="16" t="s">
        <v>21</v>
      </c>
      <c r="O68" s="16"/>
      <c r="P68" s="16"/>
      <c r="Q68" s="16"/>
      <c r="R68" s="16"/>
    </row>
    <row r="69" spans="2:18" outlineLevel="2" x14ac:dyDescent="0.15">
      <c r="B69" s="18" t="s">
        <v>65</v>
      </c>
      <c r="C69" s="18" t="s">
        <v>11</v>
      </c>
      <c r="D69" s="35">
        <v>5192.833333333333</v>
      </c>
      <c r="E69" s="29">
        <v>89</v>
      </c>
      <c r="F69" s="29">
        <v>115867</v>
      </c>
      <c r="G69" s="29"/>
      <c r="H69" s="29" t="str">
        <f t="shared" si="1"/>
        <v>Q3</v>
      </c>
      <c r="I69" s="29"/>
      <c r="J69" s="35">
        <v>7476.5</v>
      </c>
      <c r="K69" s="29">
        <v>113</v>
      </c>
      <c r="L69" s="29">
        <v>106211</v>
      </c>
      <c r="M69" s="16" t="s">
        <v>10</v>
      </c>
      <c r="O69" s="16"/>
      <c r="P69" s="16"/>
      <c r="Q69" s="16"/>
      <c r="R69" s="16"/>
    </row>
    <row r="70" spans="2:18" outlineLevel="2" x14ac:dyDescent="0.15">
      <c r="B70" s="18" t="s">
        <v>65</v>
      </c>
      <c r="C70" s="18" t="s">
        <v>22</v>
      </c>
      <c r="D70" s="35">
        <v>5259</v>
      </c>
      <c r="E70" s="29">
        <v>94</v>
      </c>
      <c r="F70" s="29">
        <v>133690</v>
      </c>
      <c r="G70" s="29"/>
      <c r="H70" s="29" t="str">
        <f t="shared" si="1"/>
        <v>Q3</v>
      </c>
      <c r="I70" s="29"/>
      <c r="J70" s="35">
        <v>7821.5</v>
      </c>
      <c r="K70" s="29">
        <v>74</v>
      </c>
      <c r="L70" s="29">
        <v>123434</v>
      </c>
      <c r="M70" s="16" t="s">
        <v>22</v>
      </c>
      <c r="O70" s="16"/>
      <c r="P70" s="16"/>
      <c r="Q70" s="16"/>
      <c r="R70" s="16"/>
    </row>
    <row r="71" spans="2:18" outlineLevel="2" x14ac:dyDescent="0.15">
      <c r="B71" s="18" t="s">
        <v>65</v>
      </c>
      <c r="C71" s="18" t="s">
        <v>7</v>
      </c>
      <c r="D71" s="35">
        <v>5405.166666666667</v>
      </c>
      <c r="E71" s="29">
        <v>80</v>
      </c>
      <c r="F71" s="29">
        <v>91186</v>
      </c>
      <c r="G71" s="29"/>
      <c r="H71" s="29" t="str">
        <f t="shared" si="1"/>
        <v>Q3</v>
      </c>
      <c r="I71" s="29"/>
      <c r="J71" s="35">
        <v>8176.166666666667</v>
      </c>
      <c r="K71" s="29">
        <v>42</v>
      </c>
      <c r="L71" s="29">
        <v>120104</v>
      </c>
      <c r="M71" s="16" t="s">
        <v>17</v>
      </c>
      <c r="O71" s="16"/>
      <c r="P71" s="16"/>
      <c r="Q71" s="16"/>
      <c r="R71" s="16"/>
    </row>
    <row r="72" spans="2:18" outlineLevel="2" x14ac:dyDescent="0.15">
      <c r="B72" s="18" t="s">
        <v>65</v>
      </c>
      <c r="C72" s="18" t="s">
        <v>17</v>
      </c>
      <c r="D72" s="35">
        <v>5937.333333333333</v>
      </c>
      <c r="E72" s="29">
        <v>93</v>
      </c>
      <c r="F72" s="29">
        <v>129970</v>
      </c>
      <c r="G72" s="29"/>
      <c r="H72" s="29" t="str">
        <f t="shared" si="1"/>
        <v>Q3</v>
      </c>
      <c r="I72" s="29"/>
      <c r="J72" s="35">
        <v>8208.6666666666661</v>
      </c>
      <c r="K72" s="29">
        <v>19</v>
      </c>
      <c r="L72" s="29">
        <v>41269</v>
      </c>
      <c r="M72" s="16" t="s">
        <v>9</v>
      </c>
      <c r="O72" s="16"/>
      <c r="P72" s="16"/>
      <c r="Q72" s="16"/>
      <c r="R72" s="16"/>
    </row>
    <row r="73" spans="2:18" outlineLevel="2" x14ac:dyDescent="0.15">
      <c r="B73" s="18" t="s">
        <v>65</v>
      </c>
      <c r="C73" s="18" t="s">
        <v>13</v>
      </c>
      <c r="D73" s="35">
        <v>6297.666666666667</v>
      </c>
      <c r="E73" s="29">
        <v>146</v>
      </c>
      <c r="F73" s="29">
        <v>146885</v>
      </c>
      <c r="G73" s="29"/>
      <c r="H73" s="29" t="str">
        <f t="shared" si="1"/>
        <v>Q3</v>
      </c>
      <c r="I73" s="29"/>
      <c r="J73" s="35">
        <v>8567.5</v>
      </c>
      <c r="K73" s="29">
        <v>161</v>
      </c>
      <c r="L73" s="29">
        <v>159118</v>
      </c>
      <c r="M73" s="16" t="s">
        <v>13</v>
      </c>
      <c r="O73" s="16"/>
      <c r="P73" s="16"/>
      <c r="Q73" s="16"/>
      <c r="R73" s="16"/>
    </row>
    <row r="74" spans="2:18" outlineLevel="2" x14ac:dyDescent="0.15">
      <c r="B74" s="18" t="s">
        <v>65</v>
      </c>
      <c r="C74" s="18" t="s">
        <v>20</v>
      </c>
      <c r="D74" s="35">
        <v>6387.333333333333</v>
      </c>
      <c r="E74" s="29">
        <v>89</v>
      </c>
      <c r="F74" s="29">
        <v>90908</v>
      </c>
      <c r="G74" s="29"/>
      <c r="H74" s="29" t="str">
        <f t="shared" si="1"/>
        <v>Q3</v>
      </c>
      <c r="I74" s="29"/>
      <c r="J74" s="35">
        <v>9299.1666666666661</v>
      </c>
      <c r="K74" s="29">
        <v>102</v>
      </c>
      <c r="L74" s="29">
        <v>123632</v>
      </c>
      <c r="M74" s="16" t="s">
        <v>11</v>
      </c>
      <c r="O74" s="16"/>
      <c r="P74" s="16"/>
      <c r="Q74" s="16"/>
      <c r="R74" s="16"/>
    </row>
    <row r="75" spans="2:18" outlineLevel="2" x14ac:dyDescent="0.15">
      <c r="B75" s="18" t="s">
        <v>65</v>
      </c>
      <c r="C75" s="18" t="s">
        <v>29</v>
      </c>
      <c r="D75" s="35">
        <v>7267.333333333333</v>
      </c>
      <c r="E75" s="29">
        <v>127</v>
      </c>
      <c r="F75" s="29">
        <v>149057</v>
      </c>
      <c r="G75" s="29"/>
      <c r="H75" s="29" t="str">
        <f t="shared" si="1"/>
        <v>Q3</v>
      </c>
      <c r="I75" s="29"/>
      <c r="J75" s="35">
        <v>10123</v>
      </c>
      <c r="K75" s="29">
        <v>66</v>
      </c>
      <c r="L75" s="29">
        <v>114132</v>
      </c>
      <c r="M75" s="16" t="s">
        <v>29</v>
      </c>
      <c r="O75" s="16"/>
      <c r="P75" s="16"/>
      <c r="Q75" s="16"/>
      <c r="R75" s="16"/>
    </row>
    <row r="76" spans="2:18" outlineLevel="2" x14ac:dyDescent="0.15">
      <c r="B76" s="18" t="s">
        <v>65</v>
      </c>
      <c r="C76" s="18" t="s">
        <v>6</v>
      </c>
      <c r="D76" s="35">
        <v>8249.8333333333339</v>
      </c>
      <c r="E76" s="29">
        <v>114</v>
      </c>
      <c r="F76" s="29">
        <v>129450</v>
      </c>
      <c r="G76" s="29"/>
      <c r="H76" s="29" t="str">
        <f t="shared" si="1"/>
        <v>Q3</v>
      </c>
      <c r="I76" s="29"/>
      <c r="J76" s="35">
        <v>13203.166666666666</v>
      </c>
      <c r="K76" s="29">
        <v>51</v>
      </c>
      <c r="L76" s="29">
        <v>99677</v>
      </c>
      <c r="M76" s="16" t="s">
        <v>6</v>
      </c>
      <c r="O76" s="16"/>
      <c r="P76" s="16"/>
      <c r="Q76" s="16"/>
      <c r="R76" s="16"/>
    </row>
    <row r="77" spans="2:18" outlineLevel="2" x14ac:dyDescent="0.15">
      <c r="B77" s="18" t="s">
        <v>66</v>
      </c>
      <c r="C77" s="18" t="s">
        <v>9</v>
      </c>
      <c r="D77" s="35">
        <v>8879</v>
      </c>
      <c r="E77" s="29">
        <v>16</v>
      </c>
      <c r="F77" s="29">
        <v>34515</v>
      </c>
      <c r="G77" s="29"/>
      <c r="H77" s="29" t="str">
        <f t="shared" si="1"/>
        <v>Q4</v>
      </c>
      <c r="I77" s="29"/>
      <c r="J77" s="35">
        <v>18524.833333333332</v>
      </c>
      <c r="K77" s="29">
        <v>122</v>
      </c>
      <c r="L77" s="29">
        <v>210859</v>
      </c>
      <c r="M77" s="16" t="s">
        <v>5</v>
      </c>
      <c r="O77" s="16"/>
      <c r="P77" s="16"/>
      <c r="Q77" s="16"/>
      <c r="R77" s="16"/>
    </row>
    <row r="78" spans="2:18" outlineLevel="2" x14ac:dyDescent="0.15">
      <c r="B78" s="18" t="s">
        <v>66</v>
      </c>
      <c r="C78" s="18" t="s">
        <v>5</v>
      </c>
      <c r="D78" s="35">
        <v>11807.666666666666</v>
      </c>
      <c r="E78" s="29">
        <v>158</v>
      </c>
      <c r="F78" s="29">
        <v>185444</v>
      </c>
      <c r="G78" s="29"/>
      <c r="H78" s="29" t="str">
        <f t="shared" si="1"/>
        <v>Q4</v>
      </c>
      <c r="I78" s="29"/>
      <c r="J78" s="35">
        <v>19295.166666666668</v>
      </c>
      <c r="K78" s="29">
        <v>139</v>
      </c>
      <c r="L78" s="29">
        <v>230819</v>
      </c>
      <c r="M78" s="16" t="s">
        <v>3</v>
      </c>
      <c r="O78" s="16"/>
      <c r="P78" s="16"/>
      <c r="Q78" s="16"/>
      <c r="R78" s="16"/>
    </row>
    <row r="79" spans="2:18" outlineLevel="2" x14ac:dyDescent="0.15">
      <c r="B79" s="18" t="s">
        <v>66</v>
      </c>
      <c r="C79" s="18" t="s">
        <v>3</v>
      </c>
      <c r="D79" s="35">
        <v>12464.166666666666</v>
      </c>
      <c r="E79" s="29">
        <v>189</v>
      </c>
      <c r="F79" s="29">
        <v>247615</v>
      </c>
      <c r="G79" s="29"/>
      <c r="H79" s="29" t="str">
        <f t="shared" si="1"/>
        <v>Q4</v>
      </c>
      <c r="I79" s="29"/>
      <c r="J79" s="35">
        <v>20922.666666666668</v>
      </c>
      <c r="K79" s="29">
        <v>45</v>
      </c>
      <c r="L79" s="29">
        <v>92887</v>
      </c>
      <c r="M79" s="16" t="s">
        <v>20</v>
      </c>
      <c r="O79" s="16"/>
      <c r="P79" s="16"/>
      <c r="Q79" s="16"/>
      <c r="R79" s="16"/>
    </row>
    <row r="80" spans="2:18" outlineLevel="2" x14ac:dyDescent="0.15">
      <c r="B80" s="18" t="s">
        <v>66</v>
      </c>
      <c r="C80" s="18" t="s">
        <v>14</v>
      </c>
      <c r="D80" s="35">
        <v>15998.666666666666</v>
      </c>
      <c r="E80" s="29">
        <v>167</v>
      </c>
      <c r="F80" s="29">
        <v>213177</v>
      </c>
      <c r="G80" s="29"/>
      <c r="H80" s="29" t="str">
        <f t="shared" si="1"/>
        <v>Q4</v>
      </c>
      <c r="I80" s="29"/>
      <c r="J80" s="35">
        <v>25684.5</v>
      </c>
      <c r="K80" s="29">
        <v>103</v>
      </c>
      <c r="L80" s="29">
        <v>207543</v>
      </c>
      <c r="M80" s="16" t="s">
        <v>14</v>
      </c>
      <c r="O80" s="16"/>
      <c r="P80" s="16"/>
      <c r="Q80" s="16"/>
      <c r="R80" s="16"/>
    </row>
    <row r="81" spans="1:18" outlineLevel="2" x14ac:dyDescent="0.15">
      <c r="B81" s="18" t="s">
        <v>66</v>
      </c>
      <c r="C81" s="18" t="s">
        <v>27</v>
      </c>
      <c r="D81" s="35">
        <v>20125.5</v>
      </c>
      <c r="E81" s="29">
        <v>114</v>
      </c>
      <c r="F81" s="29">
        <v>206050</v>
      </c>
      <c r="G81" s="29"/>
      <c r="H81" s="29" t="str">
        <f t="shared" si="1"/>
        <v>Q4</v>
      </c>
      <c r="I81" s="29"/>
      <c r="J81" s="35">
        <v>32817.833333333336</v>
      </c>
      <c r="K81" s="29">
        <v>72</v>
      </c>
      <c r="L81" s="29">
        <v>184251</v>
      </c>
      <c r="M81" s="16" t="s">
        <v>27</v>
      </c>
      <c r="O81" s="16"/>
      <c r="P81" s="16"/>
      <c r="Q81" s="16"/>
      <c r="R81" s="16"/>
    </row>
    <row r="82" spans="1:18" outlineLevel="2" x14ac:dyDescent="0.15">
      <c r="B82" s="18" t="s">
        <v>66</v>
      </c>
      <c r="C82" s="18" t="s">
        <v>33</v>
      </c>
      <c r="D82" s="35">
        <v>32128.5</v>
      </c>
      <c r="E82" s="29">
        <v>310</v>
      </c>
      <c r="F82" s="29">
        <v>371599</v>
      </c>
      <c r="G82" s="29"/>
      <c r="H82" s="29" t="str">
        <f t="shared" si="1"/>
        <v>Q4</v>
      </c>
      <c r="I82" s="29"/>
      <c r="J82" s="35">
        <v>47549.166666666664</v>
      </c>
      <c r="K82" s="29">
        <v>184</v>
      </c>
      <c r="L82" s="29">
        <v>324298</v>
      </c>
      <c r="M82" s="16" t="s">
        <v>33</v>
      </c>
      <c r="O82" s="16"/>
      <c r="P82" s="16"/>
      <c r="Q82" s="16"/>
      <c r="R82" s="16"/>
    </row>
    <row r="83" spans="1:18" outlineLevel="2" x14ac:dyDescent="0.15">
      <c r="B83" s="18" t="s">
        <v>66</v>
      </c>
      <c r="C83" s="18" t="s">
        <v>1</v>
      </c>
      <c r="D83" s="35">
        <v>41657.333333333336</v>
      </c>
      <c r="E83" s="29">
        <v>373</v>
      </c>
      <c r="F83" s="29">
        <v>579644</v>
      </c>
      <c r="G83" s="29"/>
      <c r="H83" s="29" t="str">
        <f t="shared" si="1"/>
        <v>Q4</v>
      </c>
      <c r="I83" s="29"/>
      <c r="J83" s="35">
        <v>65591</v>
      </c>
      <c r="K83" s="29">
        <v>211</v>
      </c>
      <c r="L83" s="29">
        <v>458869</v>
      </c>
      <c r="M83" s="16" t="s">
        <v>1</v>
      </c>
      <c r="O83" s="16"/>
      <c r="P83" s="16"/>
      <c r="Q83" s="16"/>
      <c r="R83" s="16"/>
    </row>
    <row r="84" spans="1:18" outlineLevel="2" x14ac:dyDescent="0.15">
      <c r="B84" s="18" t="s">
        <v>66</v>
      </c>
      <c r="C84" s="18" t="s">
        <v>4</v>
      </c>
      <c r="D84" s="35">
        <v>80237.833333333328</v>
      </c>
      <c r="E84" s="29">
        <v>483</v>
      </c>
      <c r="F84" s="29">
        <v>697517</v>
      </c>
      <c r="G84" s="29"/>
      <c r="H84" s="29" t="str">
        <f t="shared" si="1"/>
        <v>Q4</v>
      </c>
      <c r="I84" s="29"/>
      <c r="J84" s="35">
        <v>125643</v>
      </c>
      <c r="K84" s="29">
        <v>227</v>
      </c>
      <c r="L84" s="29">
        <v>633311</v>
      </c>
      <c r="M84" s="16" t="s">
        <v>4</v>
      </c>
      <c r="O84" s="16"/>
      <c r="P84" s="16"/>
      <c r="Q84" s="16"/>
      <c r="R84" s="16"/>
    </row>
    <row r="85" spans="1:18" outlineLevel="2" x14ac:dyDescent="0.15">
      <c r="B85" s="32" t="s">
        <v>32</v>
      </c>
      <c r="C85" s="32"/>
      <c r="D85" s="44"/>
      <c r="E85" s="32"/>
      <c r="F85" s="45">
        <f>SUM(F52:F84)</f>
        <v>4325610</v>
      </c>
      <c r="G85" s="45"/>
      <c r="H85" s="29"/>
      <c r="I85" s="29"/>
      <c r="L85" s="45">
        <f>SUM(L52:L84)</f>
        <v>3982247</v>
      </c>
      <c r="O85" s="16"/>
      <c r="P85" s="16"/>
      <c r="Q85" s="16"/>
    </row>
    <row r="86" spans="1:18" outlineLevel="1" x14ac:dyDescent="0.15"/>
    <row r="87" spans="1:18" outlineLevel="1" x14ac:dyDescent="0.15"/>
    <row r="88" spans="1:18" x14ac:dyDescent="0.15">
      <c r="A88" s="26" t="s">
        <v>62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1:18" outlineLevel="1" x14ac:dyDescent="0.15"/>
    <row r="90" spans="1:18" outlineLevel="1" x14ac:dyDescent="0.15">
      <c r="B90" s="16" t="s">
        <v>106</v>
      </c>
      <c r="C90" s="115" t="str">
        <f>C12</f>
        <v>p1</v>
      </c>
      <c r="D90" s="115"/>
      <c r="E90" s="115" t="str">
        <f>F12</f>
        <v>p2</v>
      </c>
      <c r="F90" s="115"/>
      <c r="G90" s="16" t="str">
        <f>C12</f>
        <v>p1</v>
      </c>
      <c r="H90" s="16" t="str">
        <f>F12</f>
        <v>p2</v>
      </c>
    </row>
    <row r="91" spans="1:18" outlineLevel="1" x14ac:dyDescent="0.15">
      <c r="C91" s="28" t="s">
        <v>36</v>
      </c>
      <c r="D91" s="28" t="s">
        <v>56</v>
      </c>
      <c r="E91" s="28" t="s">
        <v>36</v>
      </c>
      <c r="F91" s="28" t="s">
        <v>56</v>
      </c>
      <c r="G91" s="16" t="s">
        <v>70</v>
      </c>
      <c r="H91" s="16" t="s">
        <v>70</v>
      </c>
    </row>
    <row r="92" spans="1:18" outlineLevel="1" x14ac:dyDescent="0.15">
      <c r="B92" s="27" t="s">
        <v>63</v>
      </c>
      <c r="C92" s="29">
        <f>SUMIF($B$52:$B$84,B92,$E$52:$E$84)</f>
        <v>272</v>
      </c>
      <c r="D92" s="29">
        <f>SUMIF($B$52:$B$84,B92,$F$52:$F$84)</f>
        <v>134133</v>
      </c>
      <c r="E92" s="29">
        <f>SUMIF($B$52:$B$84,B92,$K$52:$K$84)</f>
        <v>217</v>
      </c>
      <c r="F92" s="29">
        <f>SUMIF($B$52:$B$84,B92,$L$52:$L$84)</f>
        <v>143760</v>
      </c>
      <c r="G92" s="30">
        <f>C92/D92*$E$6</f>
        <v>202.78380413470214</v>
      </c>
      <c r="H92" s="30">
        <f>E92/F92*$E$6</f>
        <v>150.94602114635504</v>
      </c>
    </row>
    <row r="93" spans="1:18" outlineLevel="1" x14ac:dyDescent="0.15">
      <c r="B93" s="27" t="s">
        <v>64</v>
      </c>
      <c r="C93" s="29">
        <f>SUMIF($B$52:$B$84,B93,$E$52:$E$84)</f>
        <v>708</v>
      </c>
      <c r="D93" s="29">
        <f>SUMIF($B$52:$B$84,B93,$F$52:$F$84)</f>
        <v>668903</v>
      </c>
      <c r="E93" s="29">
        <f>SUMIF($B$52:$B$84,B93,$K$52:$K$84)</f>
        <v>492</v>
      </c>
      <c r="F93" s="29">
        <f>SUMIF($B$52:$B$84,B93,$L$52:$L$84)</f>
        <v>608073</v>
      </c>
      <c r="G93" s="30">
        <f t="shared" ref="G93:G95" si="2">C93/D93*$E$6</f>
        <v>105.84494313824275</v>
      </c>
      <c r="H93" s="30">
        <f t="shared" ref="H93:H95" si="3">E93/F93*$E$6</f>
        <v>80.911337947910866</v>
      </c>
    </row>
    <row r="94" spans="1:18" outlineLevel="1" x14ac:dyDescent="0.15">
      <c r="B94" s="27" t="s">
        <v>65</v>
      </c>
      <c r="C94" s="29">
        <f>SUMIF($B$52:$B$84,B94,$E$52:$E$84)</f>
        <v>832</v>
      </c>
      <c r="D94" s="29">
        <f>SUMIF($B$52:$B$84,B94,$F$52:$F$84)</f>
        <v>987013</v>
      </c>
      <c r="E94" s="29">
        <f>SUMIF($B$52:$B$84,B94,$K$52:$K$84)</f>
        <v>628</v>
      </c>
      <c r="F94" s="29">
        <f>SUMIF($B$52:$B$84,B94,$L$52:$L$84)</f>
        <v>887577</v>
      </c>
      <c r="G94" s="30">
        <f t="shared" si="2"/>
        <v>84.294735732964014</v>
      </c>
      <c r="H94" s="30">
        <f t="shared" si="3"/>
        <v>70.754424686534236</v>
      </c>
    </row>
    <row r="95" spans="1:18" outlineLevel="1" x14ac:dyDescent="0.15">
      <c r="B95" s="27" t="s">
        <v>66</v>
      </c>
      <c r="C95" s="29">
        <f>SUMIF($B$52:$B$84,B95,$E$52:$E$84)</f>
        <v>1810</v>
      </c>
      <c r="D95" s="29">
        <f>SUMIF($B$52:$B$84,B95,$F$52:$F$84)</f>
        <v>2535561</v>
      </c>
      <c r="E95" s="29">
        <f>SUMIF($B$52:$B$84,B95,$K$52:$K$84)</f>
        <v>1103</v>
      </c>
      <c r="F95" s="29">
        <f>SUMIF($B$52:$B$84,B95,$L$52:$L$84)</f>
        <v>2342837</v>
      </c>
      <c r="G95" s="30">
        <f t="shared" si="2"/>
        <v>71.384596939296671</v>
      </c>
      <c r="H95" s="30">
        <f t="shared" si="3"/>
        <v>47.079673063042797</v>
      </c>
    </row>
    <row r="96" spans="1:18" outlineLevel="1" x14ac:dyDescent="0.15"/>
    <row r="97" spans="1:14" outlineLevel="1" x14ac:dyDescent="0.15">
      <c r="B97" s="15"/>
    </row>
    <row r="98" spans="1:14" outlineLevel="1" x14ac:dyDescent="0.15">
      <c r="C98" s="52" t="str">
        <f>C12</f>
        <v>p1</v>
      </c>
      <c r="D98" s="52" t="str">
        <f>F12</f>
        <v>p2</v>
      </c>
    </row>
    <row r="99" spans="1:14" ht="16" outlineLevel="1" x14ac:dyDescent="0.2">
      <c r="B99" s="32" t="s">
        <v>69</v>
      </c>
      <c r="C99" s="33">
        <f>G92-G95</f>
        <v>131.39920719540547</v>
      </c>
      <c r="D99" s="33">
        <f>H92-H95</f>
        <v>103.86634808331223</v>
      </c>
    </row>
    <row r="100" spans="1:14" ht="16" outlineLevel="1" x14ac:dyDescent="0.2">
      <c r="B100" s="32" t="s">
        <v>102</v>
      </c>
      <c r="C100" s="34">
        <f>G92/G95</f>
        <v>2.8407221281524282</v>
      </c>
      <c r="D100" s="34">
        <f>H92/H95</f>
        <v>3.2061824419262286</v>
      </c>
    </row>
    <row r="101" spans="1:14" outlineLevel="1" x14ac:dyDescent="0.15"/>
    <row r="102" spans="1:14" outlineLevel="1" x14ac:dyDescent="0.15"/>
    <row r="103" spans="1:14" x14ac:dyDescent="0.15">
      <c r="A103" s="26" t="s">
        <v>74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outlineLevel="1" x14ac:dyDescent="0.15"/>
    <row r="105" spans="1:14" s="36" customFormat="1" outlineLevel="1" x14ac:dyDescent="0.15">
      <c r="A105" s="28"/>
      <c r="B105" s="28"/>
      <c r="C105" s="28" t="str">
        <f>C12</f>
        <v>p1</v>
      </c>
      <c r="D105" s="28" t="str">
        <f>F12</f>
        <v>p2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outlineLevel="1" x14ac:dyDescent="0.15">
      <c r="B106" s="16" t="s">
        <v>73</v>
      </c>
      <c r="C106" s="30">
        <f>SUM(C92:C95)/SUM(D92:D95)*$E$6</f>
        <v>83.733854878271501</v>
      </c>
      <c r="D106" s="30">
        <f>SUM(E92:E95)/SUM(F92:F95)*$E$6</f>
        <v>61.271940188541791</v>
      </c>
    </row>
    <row r="107" spans="1:14" ht="16" outlineLevel="1" x14ac:dyDescent="0.2">
      <c r="B107" s="37" t="s">
        <v>72</v>
      </c>
      <c r="C107" s="33">
        <f>C106-G95</f>
        <v>12.34925793897483</v>
      </c>
      <c r="D107" s="33">
        <f>D106-H95</f>
        <v>14.192267125498994</v>
      </c>
    </row>
    <row r="108" spans="1:14" ht="16" outlineLevel="1" x14ac:dyDescent="0.2">
      <c r="B108" s="37" t="s">
        <v>71</v>
      </c>
      <c r="C108" s="47">
        <f>(C106-G95)/C106</f>
        <v>0.14748225740863866</v>
      </c>
      <c r="D108" s="47">
        <f>(D106-H95)/D106</f>
        <v>0.23162751304802048</v>
      </c>
    </row>
    <row r="109" spans="1:14" outlineLevel="1" x14ac:dyDescent="0.15"/>
    <row r="110" spans="1:14" x14ac:dyDescent="0.15">
      <c r="A110" s="26" t="s">
        <v>75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 outlineLevel="1" x14ac:dyDescent="0.15"/>
    <row r="112" spans="1:14" outlineLevel="1" x14ac:dyDescent="0.15">
      <c r="B112" s="32" t="s">
        <v>96</v>
      </c>
    </row>
    <row r="113" spans="2:35" ht="15" customHeight="1" outlineLevel="2" x14ac:dyDescent="0.15">
      <c r="B113" s="123" t="str">
        <f>C12</f>
        <v>p1</v>
      </c>
      <c r="C113" s="123"/>
      <c r="D113" s="123"/>
      <c r="E113" s="123"/>
      <c r="F113" s="123" t="str">
        <f>F12</f>
        <v>p2</v>
      </c>
      <c r="G113" s="123"/>
      <c r="H113" s="123"/>
      <c r="I113" s="123"/>
      <c r="J113" s="123" t="str">
        <f>C12</f>
        <v>p1</v>
      </c>
      <c r="K113" s="123"/>
      <c r="L113" s="123" t="str">
        <f>F12</f>
        <v>p2</v>
      </c>
      <c r="M113" s="123"/>
      <c r="N113" s="123" t="str">
        <f>C12</f>
        <v>p1</v>
      </c>
      <c r="O113" s="123"/>
      <c r="P113" s="123" t="str">
        <f>F12</f>
        <v>p2</v>
      </c>
      <c r="Q113" s="123"/>
      <c r="R113" s="41" t="str">
        <f>C12</f>
        <v>p1</v>
      </c>
      <c r="S113" s="41" t="str">
        <f>F12</f>
        <v>p2</v>
      </c>
      <c r="T113" s="122" t="str">
        <f>C12</f>
        <v>p1</v>
      </c>
      <c r="U113" s="122"/>
      <c r="V113" s="122"/>
      <c r="W113" s="122" t="str">
        <f>F12</f>
        <v>p2</v>
      </c>
      <c r="X113" s="122"/>
      <c r="Y113" s="122"/>
      <c r="Z113" s="122" t="str">
        <f>C12</f>
        <v>p1</v>
      </c>
      <c r="AA113" s="122"/>
      <c r="AB113" s="122"/>
      <c r="AC113" s="122" t="str">
        <f>F12</f>
        <v>p2</v>
      </c>
      <c r="AD113" s="122"/>
      <c r="AE113" s="122"/>
      <c r="AF113" s="41" t="s">
        <v>115</v>
      </c>
      <c r="AG113" s="41" t="s">
        <v>116</v>
      </c>
      <c r="AH113" s="41" t="s">
        <v>115</v>
      </c>
      <c r="AI113" s="41" t="s">
        <v>116</v>
      </c>
    </row>
    <row r="114" spans="2:35" outlineLevel="2" x14ac:dyDescent="0.15">
      <c r="B114" s="32" t="s">
        <v>68</v>
      </c>
      <c r="C114" s="32" t="s">
        <v>36</v>
      </c>
      <c r="D114" s="32" t="s">
        <v>56</v>
      </c>
      <c r="E114" s="32" t="s">
        <v>80</v>
      </c>
      <c r="F114" s="32" t="s">
        <v>68</v>
      </c>
      <c r="G114" s="32" t="s">
        <v>36</v>
      </c>
      <c r="H114" s="32" t="s">
        <v>56</v>
      </c>
      <c r="I114" s="32" t="s">
        <v>80</v>
      </c>
      <c r="J114" s="32" t="s">
        <v>76</v>
      </c>
      <c r="K114" s="32" t="s">
        <v>77</v>
      </c>
      <c r="L114" s="32" t="s">
        <v>76</v>
      </c>
      <c r="M114" s="32" t="s">
        <v>77</v>
      </c>
      <c r="N114" s="32" t="s">
        <v>76</v>
      </c>
      <c r="O114" s="32" t="s">
        <v>77</v>
      </c>
      <c r="P114" s="32" t="s">
        <v>76</v>
      </c>
      <c r="Q114" s="32" t="s">
        <v>77</v>
      </c>
      <c r="R114" s="41" t="s">
        <v>79</v>
      </c>
      <c r="S114" s="41" t="s">
        <v>79</v>
      </c>
      <c r="T114" s="41" t="s">
        <v>82</v>
      </c>
      <c r="U114" s="41" t="s">
        <v>81</v>
      </c>
      <c r="V114" s="41" t="s">
        <v>83</v>
      </c>
      <c r="W114" s="41" t="s">
        <v>82</v>
      </c>
      <c r="X114" s="41" t="s">
        <v>81</v>
      </c>
      <c r="Y114" s="41" t="s">
        <v>83</v>
      </c>
      <c r="Z114" s="15" t="s">
        <v>84</v>
      </c>
      <c r="AA114" s="15" t="s">
        <v>85</v>
      </c>
      <c r="AB114" s="15" t="s">
        <v>86</v>
      </c>
      <c r="AC114" s="15" t="s">
        <v>84</v>
      </c>
      <c r="AD114" s="15" t="s">
        <v>85</v>
      </c>
      <c r="AE114" s="15" t="s">
        <v>86</v>
      </c>
      <c r="AF114" s="15" t="s">
        <v>147</v>
      </c>
      <c r="AG114" s="15" t="s">
        <v>147</v>
      </c>
      <c r="AH114" s="15" t="s">
        <v>149</v>
      </c>
      <c r="AI114" s="15" t="s">
        <v>149</v>
      </c>
    </row>
    <row r="115" spans="2:35" outlineLevel="2" x14ac:dyDescent="0.15">
      <c r="B115" s="16" t="str">
        <f>C52</f>
        <v>Vaupés</v>
      </c>
      <c r="C115" s="38">
        <f t="shared" ref="C115:D134" si="4">E52</f>
        <v>4</v>
      </c>
      <c r="D115" s="38">
        <f t="shared" si="4"/>
        <v>3372</v>
      </c>
      <c r="E115" s="31">
        <f>C115/D115*$E$6</f>
        <v>118.62396204033216</v>
      </c>
      <c r="F115" s="31" t="str">
        <f>M52</f>
        <v>Vaupés</v>
      </c>
      <c r="G115" s="38">
        <f t="shared" ref="G115:G147" si="5">K52</f>
        <v>6</v>
      </c>
      <c r="H115" s="38">
        <f t="shared" ref="H115:H147" si="6">L52</f>
        <v>3633</v>
      </c>
      <c r="I115" s="31">
        <f>G115/H115*$E$6</f>
        <v>165.15276630883565</v>
      </c>
      <c r="J115" s="29">
        <f>C115</f>
        <v>4</v>
      </c>
      <c r="K115" s="29">
        <f>D115</f>
        <v>3372</v>
      </c>
      <c r="L115" s="29">
        <f t="shared" ref="L115:M115" si="7">G115</f>
        <v>6</v>
      </c>
      <c r="M115" s="29">
        <f t="shared" si="7"/>
        <v>3633</v>
      </c>
      <c r="N115" s="39">
        <f>J115/J$147</f>
        <v>1.1043622308117063E-3</v>
      </c>
      <c r="O115" s="39">
        <f t="shared" ref="O115:Q115" si="8">K115/K$147</f>
        <v>7.7954323205282026E-4</v>
      </c>
      <c r="P115" s="39">
        <f t="shared" si="8"/>
        <v>2.4590163934426232E-3</v>
      </c>
      <c r="Q115" s="39">
        <f t="shared" si="8"/>
        <v>9.1229901108595224E-4</v>
      </c>
      <c r="R115" s="40">
        <f>(1/2*(O115))</f>
        <v>3.8977161602641013E-4</v>
      </c>
      <c r="S115" s="40">
        <f>(1/2*(Q115))</f>
        <v>4.5614950554297612E-4</v>
      </c>
      <c r="T115" s="15">
        <f t="shared" ref="T115:T147" si="9">FORECAST(R115,E$115:E$147,R$115:R$147)</f>
        <v>150.89699330685167</v>
      </c>
      <c r="U115" s="43">
        <f t="shared" ref="U115:U147" si="10">E115-T115</f>
        <v>-32.27303126651951</v>
      </c>
      <c r="V115" s="15">
        <f>U115/_xlfn.STDEV.S(U$115:U$147)</f>
        <v>-0.55904778310593839</v>
      </c>
      <c r="W115" s="15">
        <f>FORECAST(S115,I$115:I$147,S$115:S$147)</f>
        <v>119.37830666742425</v>
      </c>
      <c r="X115" s="43">
        <f>I115-W115</f>
        <v>45.774459641411397</v>
      </c>
      <c r="Y115" s="15">
        <f>X115/_xlfn.STDEV.S(X$115:X$147)</f>
        <v>0.78656131338117097</v>
      </c>
      <c r="Z115" s="43">
        <f t="shared" ref="Z115:Z147" si="11">E115/ABS(V115)</f>
        <v>212.18930764967038</v>
      </c>
      <c r="AA115" s="15">
        <f>1/ABS(V115)</f>
        <v>1.7887558634867211</v>
      </c>
      <c r="AB115" s="15">
        <f>R115/ABS(V115)</f>
        <v>6.97206263587936E-4</v>
      </c>
      <c r="AC115" s="43">
        <f>I115/ABS(Y115)</f>
        <v>209.96807686726632</v>
      </c>
      <c r="AD115" s="15">
        <f>1/ABS(Y115)</f>
        <v>1.2713567054312978</v>
      </c>
      <c r="AE115" s="15">
        <f>S115/ABS(Y115)</f>
        <v>5.799287325512336E-4</v>
      </c>
      <c r="AF115" s="43">
        <f t="shared" ref="AF115:AF147" si="12">ABS(E115-AVERAGE(E$115:E$147))</f>
        <v>3.4264582508426287</v>
      </c>
      <c r="AG115" s="43">
        <f>ABS(I115-AVERAGE(I$115:I$147))</f>
        <v>77.149071846657932</v>
      </c>
      <c r="AH115" s="15">
        <f t="shared" ref="AH115:AH146" si="13">(N115+N116)*D115/SUM(D$115:D$147)</f>
        <v>3.4435924110560813E-6</v>
      </c>
      <c r="AI115" s="15">
        <f>(P115+P116)*H115/SUM(H$115:H$147)</f>
        <v>6.7300746719455491E-6</v>
      </c>
    </row>
    <row r="116" spans="2:35" outlineLevel="2" x14ac:dyDescent="0.15">
      <c r="B116" s="16" t="str">
        <f t="shared" ref="B116:B147" si="14">C53</f>
        <v>Guainía</v>
      </c>
      <c r="C116" s="38">
        <f t="shared" si="4"/>
        <v>8</v>
      </c>
      <c r="D116" s="38">
        <f t="shared" si="4"/>
        <v>3252</v>
      </c>
      <c r="E116" s="31">
        <f t="shared" ref="E116:E147" si="15">C116/D116*$E$6</f>
        <v>246.00246002460025</v>
      </c>
      <c r="F116" s="31" t="str">
        <f t="shared" ref="F116:F147" si="16">M53</f>
        <v>Guainía</v>
      </c>
      <c r="G116" s="38">
        <f t="shared" si="5"/>
        <v>6</v>
      </c>
      <c r="H116" s="38">
        <f t="shared" si="6"/>
        <v>3520</v>
      </c>
      <c r="I116" s="31">
        <f t="shared" ref="I116:I147" si="17">G116/H116*$E$6</f>
        <v>170.45454545454544</v>
      </c>
      <c r="J116" s="29">
        <f t="shared" ref="J116:J147" si="18">C116+J115</f>
        <v>12</v>
      </c>
      <c r="K116" s="29">
        <f t="shared" ref="K116:K147" si="19">D116+K115</f>
        <v>6624</v>
      </c>
      <c r="L116" s="29">
        <f t="shared" ref="L116:L147" si="20">G116+L115</f>
        <v>12</v>
      </c>
      <c r="M116" s="29">
        <f t="shared" ref="M116:M147" si="21">H116+M115</f>
        <v>7153</v>
      </c>
      <c r="N116" s="39">
        <f t="shared" ref="N116:N147" si="22">J116/J$147</f>
        <v>3.3130866924351186E-3</v>
      </c>
      <c r="O116" s="39">
        <f t="shared" ref="O116:O147" si="23">K116/K$147</f>
        <v>1.5313447120752911E-3</v>
      </c>
      <c r="P116" s="39">
        <f t="shared" ref="P116:P147" si="24">L116/L$147</f>
        <v>4.9180327868852463E-3</v>
      </c>
      <c r="Q116" s="39">
        <f t="shared" ref="Q116:Q147" si="25">M116/M$147</f>
        <v>1.7962220826583586E-3</v>
      </c>
      <c r="R116" s="40">
        <f>O115+(1/2*(O116-O115))</f>
        <v>1.1554439720640557E-3</v>
      </c>
      <c r="S116" s="40">
        <f>Q115+(1/2*(Q116-Q115))</f>
        <v>1.3542605468721553E-3</v>
      </c>
      <c r="T116" s="15">
        <f t="shared" si="9"/>
        <v>150.78529289284481</v>
      </c>
      <c r="U116" s="43">
        <f t="shared" si="10"/>
        <v>95.217167131755446</v>
      </c>
      <c r="V116" s="15">
        <f t="shared" ref="V116:V147" si="26">U116/_xlfn.STDEV.S(U$115:U$147)</f>
        <v>1.6493940640109015</v>
      </c>
      <c r="W116" s="15">
        <f t="shared" ref="W116:W147" si="27">FORECAST(S116,I$115:I$147,S$115:S$147)</f>
        <v>119.26674114194142</v>
      </c>
      <c r="X116" s="43">
        <f t="shared" ref="X116:X147" si="28">I116-W116</f>
        <v>51.187804312604015</v>
      </c>
      <c r="Y116" s="15">
        <f t="shared" ref="Y116:Y147" si="29">X116/_xlfn.STDEV.S(X$115:X$147)</f>
        <v>0.87958103502756591</v>
      </c>
      <c r="Z116" s="43">
        <f t="shared" si="11"/>
        <v>149.14717191741653</v>
      </c>
      <c r="AA116" s="15">
        <f t="shared" ref="AA116:AA147" si="30">1/ABS(V116)</f>
        <v>0.60628325384429815</v>
      </c>
      <c r="AB116" s="15">
        <f t="shared" ref="AB116:AB147" si="31">R116/ABS(V116)</f>
        <v>7.0052633101777605E-4</v>
      </c>
      <c r="AC116" s="43">
        <f t="shared" ref="AC116:AC147" si="32">I116/ABS(Y116)</f>
        <v>193.79061015021023</v>
      </c>
      <c r="AD116" s="15">
        <f t="shared" ref="AD116:AD147" si="33">1/ABS(Y116)</f>
        <v>1.1369049128812334</v>
      </c>
      <c r="AE116" s="15">
        <f t="shared" ref="AE116:AE147" si="34">S116/ABS(Y116)</f>
        <v>1.5396654690601793E-3</v>
      </c>
      <c r="AF116" s="43">
        <f t="shared" si="12"/>
        <v>130.80495623511072</v>
      </c>
      <c r="AG116" s="43">
        <f t="shared" ref="AG116:AG147" si="35">ABS(I116-AVERAGE(I$115:I$147))</f>
        <v>82.45085099236772</v>
      </c>
      <c r="AH116" s="15">
        <f t="shared" si="13"/>
        <v>7.887481016249004E-6</v>
      </c>
      <c r="AI116" s="15">
        <f t="shared" ref="AI116:AI146" si="36">(P116+P117)*H116/SUM(H$115:H$147)</f>
        <v>1.6664123480463395E-5</v>
      </c>
    </row>
    <row r="117" spans="2:35" outlineLevel="2" x14ac:dyDescent="0.15">
      <c r="B117" s="16" t="str">
        <f t="shared" si="14"/>
        <v>Vichada</v>
      </c>
      <c r="C117" s="38">
        <f t="shared" si="4"/>
        <v>14</v>
      </c>
      <c r="D117" s="38">
        <f t="shared" si="4"/>
        <v>4964</v>
      </c>
      <c r="E117" s="31">
        <f t="shared" si="15"/>
        <v>282.03062046736505</v>
      </c>
      <c r="F117" s="31" t="str">
        <f t="shared" si="16"/>
        <v>Vichada</v>
      </c>
      <c r="G117" s="38">
        <f t="shared" si="5"/>
        <v>22</v>
      </c>
      <c r="H117" s="38">
        <f t="shared" si="6"/>
        <v>6064</v>
      </c>
      <c r="I117" s="31">
        <f t="shared" si="17"/>
        <v>362.79683377308709</v>
      </c>
      <c r="J117" s="29">
        <f t="shared" si="18"/>
        <v>26</v>
      </c>
      <c r="K117" s="29">
        <f t="shared" si="19"/>
        <v>11588</v>
      </c>
      <c r="L117" s="29">
        <f t="shared" si="20"/>
        <v>34</v>
      </c>
      <c r="M117" s="29">
        <f t="shared" si="21"/>
        <v>13217</v>
      </c>
      <c r="N117" s="39">
        <f t="shared" si="22"/>
        <v>7.1783545002760902E-3</v>
      </c>
      <c r="O117" s="39">
        <f t="shared" si="23"/>
        <v>2.6789285210640813E-3</v>
      </c>
      <c r="P117" s="39">
        <f t="shared" si="24"/>
        <v>1.3934426229508197E-2</v>
      </c>
      <c r="Q117" s="39">
        <f t="shared" si="25"/>
        <v>3.3189804650490037E-3</v>
      </c>
      <c r="R117" s="40">
        <f t="shared" ref="R117:R147" si="37">O116+(1/2*(O117-O116))</f>
        <v>2.1051366165696864E-3</v>
      </c>
      <c r="S117" s="40">
        <f t="shared" ref="S117:S147" si="38">Q116+(1/2*(Q117-Q116))</f>
        <v>2.5576012738536811E-3</v>
      </c>
      <c r="T117" s="15">
        <f t="shared" si="9"/>
        <v>150.64674660638943</v>
      </c>
      <c r="U117" s="43">
        <f t="shared" si="10"/>
        <v>131.38387386097563</v>
      </c>
      <c r="V117" s="15">
        <f t="shared" si="26"/>
        <v>2.275889823031485</v>
      </c>
      <c r="W117" s="15">
        <f t="shared" si="27"/>
        <v>119.11725924676072</v>
      </c>
      <c r="X117" s="43">
        <f t="shared" si="28"/>
        <v>243.67957452632635</v>
      </c>
      <c r="Y117" s="15">
        <f t="shared" si="29"/>
        <v>4.1872460687704649</v>
      </c>
      <c r="Z117" s="43">
        <f t="shared" si="11"/>
        <v>123.92103414377955</v>
      </c>
      <c r="AA117" s="15">
        <f t="shared" si="30"/>
        <v>0.4393885810640869</v>
      </c>
      <c r="AB117" s="15">
        <f t="shared" si="31"/>
        <v>9.2497299090060726E-4</v>
      </c>
      <c r="AC117" s="43">
        <f t="shared" si="32"/>
        <v>86.643303931650252</v>
      </c>
      <c r="AD117" s="15">
        <f t="shared" si="33"/>
        <v>0.23882045229160323</v>
      </c>
      <c r="AE117" s="15">
        <f t="shared" si="34"/>
        <v>6.1080749300331666E-4</v>
      </c>
      <c r="AF117" s="43">
        <f t="shared" si="12"/>
        <v>166.83311667787552</v>
      </c>
      <c r="AG117" s="43">
        <f t="shared" si="35"/>
        <v>274.7931393109094</v>
      </c>
      <c r="AH117" s="15">
        <f t="shared" si="13"/>
        <v>2.027757144541208E-5</v>
      </c>
      <c r="AI117" s="15">
        <f t="shared" si="36"/>
        <v>4.680609781938459E-5</v>
      </c>
    </row>
    <row r="118" spans="2:35" outlineLevel="2" x14ac:dyDescent="0.15">
      <c r="B118" s="16" t="str">
        <f t="shared" si="14"/>
        <v>Amazonas</v>
      </c>
      <c r="C118" s="38">
        <f t="shared" si="4"/>
        <v>12</v>
      </c>
      <c r="D118" s="38">
        <f t="shared" si="4"/>
        <v>8100</v>
      </c>
      <c r="E118" s="31">
        <f t="shared" si="15"/>
        <v>148.14814814814815</v>
      </c>
      <c r="F118" s="31" t="str">
        <f t="shared" si="16"/>
        <v>Amazonas</v>
      </c>
      <c r="G118" s="38">
        <f t="shared" si="5"/>
        <v>7</v>
      </c>
      <c r="H118" s="38">
        <f t="shared" si="6"/>
        <v>8618</v>
      </c>
      <c r="I118" s="31">
        <f t="shared" si="17"/>
        <v>81.225342306799718</v>
      </c>
      <c r="J118" s="29">
        <f t="shared" si="18"/>
        <v>38</v>
      </c>
      <c r="K118" s="29">
        <f t="shared" si="19"/>
        <v>19688</v>
      </c>
      <c r="L118" s="29">
        <f t="shared" si="20"/>
        <v>41</v>
      </c>
      <c r="M118" s="29">
        <f t="shared" si="21"/>
        <v>21835</v>
      </c>
      <c r="N118" s="39">
        <f t="shared" si="22"/>
        <v>1.0491441192711209E-2</v>
      </c>
      <c r="O118" s="39">
        <f t="shared" si="23"/>
        <v>4.5514967831126706E-3</v>
      </c>
      <c r="P118" s="39">
        <f t="shared" si="24"/>
        <v>1.6803278688524589E-2</v>
      </c>
      <c r="Q118" s="39">
        <f t="shared" si="25"/>
        <v>5.4830853033475827E-3</v>
      </c>
      <c r="R118" s="40">
        <f t="shared" si="37"/>
        <v>3.6152126520883759E-3</v>
      </c>
      <c r="S118" s="40">
        <f t="shared" si="38"/>
        <v>4.4010328841982936E-3</v>
      </c>
      <c r="T118" s="15">
        <f t="shared" si="9"/>
        <v>150.42644856765367</v>
      </c>
      <c r="U118" s="43">
        <f t="shared" si="10"/>
        <v>-2.2783004195055128</v>
      </c>
      <c r="V118" s="15">
        <f t="shared" si="26"/>
        <v>-3.9465731875493779E-2</v>
      </c>
      <c r="W118" s="15">
        <f t="shared" si="27"/>
        <v>118.88826371409766</v>
      </c>
      <c r="X118" s="43">
        <f t="shared" si="28"/>
        <v>-37.662921407297944</v>
      </c>
      <c r="Y118" s="15">
        <f t="shared" si="29"/>
        <v>-0.64717742513983867</v>
      </c>
      <c r="Z118" s="43">
        <f t="shared" si="11"/>
        <v>3753.8426657213636</v>
      </c>
      <c r="AA118" s="15">
        <f t="shared" si="30"/>
        <v>25.338437993619202</v>
      </c>
      <c r="AB118" s="15">
        <f t="shared" si="31"/>
        <v>9.1603841618688953E-2</v>
      </c>
      <c r="AC118" s="43">
        <f t="shared" si="32"/>
        <v>125.5070698568464</v>
      </c>
      <c r="AD118" s="15">
        <f t="shared" si="33"/>
        <v>1.5451713257518604</v>
      </c>
      <c r="AE118" s="15">
        <f t="shared" si="34"/>
        <v>6.8003498163542115E-3</v>
      </c>
      <c r="AF118" s="43">
        <f t="shared" si="12"/>
        <v>32.950644358658622</v>
      </c>
      <c r="AG118" s="43">
        <f t="shared" si="35"/>
        <v>6.778352155378002</v>
      </c>
      <c r="AH118" s="15">
        <f t="shared" si="13"/>
        <v>5.0665844748967917E-5</v>
      </c>
      <c r="AI118" s="15">
        <f t="shared" si="36"/>
        <v>7.8936610905153088E-5</v>
      </c>
    </row>
    <row r="119" spans="2:35" outlineLevel="2" x14ac:dyDescent="0.15">
      <c r="B119" s="16" t="str">
        <f t="shared" si="14"/>
        <v>Guaviare</v>
      </c>
      <c r="C119" s="38">
        <f t="shared" si="4"/>
        <v>22</v>
      </c>
      <c r="D119" s="38">
        <f t="shared" si="4"/>
        <v>9674</v>
      </c>
      <c r="E119" s="31">
        <f t="shared" si="15"/>
        <v>227.41368616911308</v>
      </c>
      <c r="F119" s="31" t="str">
        <f t="shared" si="16"/>
        <v>Guaviare</v>
      </c>
      <c r="G119" s="38">
        <f t="shared" si="5"/>
        <v>7</v>
      </c>
      <c r="H119" s="38">
        <f t="shared" si="6"/>
        <v>7240</v>
      </c>
      <c r="I119" s="31">
        <f t="shared" si="17"/>
        <v>96.685082872928177</v>
      </c>
      <c r="J119" s="29">
        <f t="shared" si="18"/>
        <v>60</v>
      </c>
      <c r="K119" s="29">
        <f t="shared" si="19"/>
        <v>29362</v>
      </c>
      <c r="L119" s="29">
        <f t="shared" si="20"/>
        <v>48</v>
      </c>
      <c r="M119" s="29">
        <f t="shared" si="21"/>
        <v>29075</v>
      </c>
      <c r="N119" s="39">
        <f t="shared" si="22"/>
        <v>1.6565433462175594E-2</v>
      </c>
      <c r="O119" s="39">
        <f t="shared" si="23"/>
        <v>6.7879443592926778E-3</v>
      </c>
      <c r="P119" s="39">
        <f t="shared" si="24"/>
        <v>1.9672131147540985E-2</v>
      </c>
      <c r="Q119" s="39">
        <f t="shared" si="25"/>
        <v>7.3011543482862816E-3</v>
      </c>
      <c r="R119" s="40">
        <f t="shared" si="37"/>
        <v>5.6697205712026742E-3</v>
      </c>
      <c r="S119" s="40">
        <f t="shared" si="38"/>
        <v>6.3921198258169321E-3</v>
      </c>
      <c r="T119" s="15">
        <f t="shared" si="9"/>
        <v>150.126725868596</v>
      </c>
      <c r="U119" s="43">
        <f t="shared" si="10"/>
        <v>77.28696030051708</v>
      </c>
      <c r="V119" s="15">
        <f t="shared" si="26"/>
        <v>1.3387990567785428</v>
      </c>
      <c r="W119" s="15">
        <f t="shared" si="27"/>
        <v>118.64092607910439</v>
      </c>
      <c r="X119" s="43">
        <f t="shared" si="28"/>
        <v>-21.955843206176212</v>
      </c>
      <c r="Y119" s="15">
        <f t="shared" si="29"/>
        <v>-0.37727625850590019</v>
      </c>
      <c r="Z119" s="43">
        <f t="shared" si="11"/>
        <v>169.86394262655256</v>
      </c>
      <c r="AA119" s="15">
        <f t="shared" si="30"/>
        <v>0.74693808225875891</v>
      </c>
      <c r="AB119" s="15">
        <f t="shared" si="31"/>
        <v>4.2349302103971602E-3</v>
      </c>
      <c r="AC119" s="43">
        <f t="shared" si="32"/>
        <v>256.27131496644688</v>
      </c>
      <c r="AD119" s="15">
        <f t="shared" si="33"/>
        <v>2.6505776005101076</v>
      </c>
      <c r="AE119" s="15">
        <f t="shared" si="34"/>
        <v>1.694280963008693E-2</v>
      </c>
      <c r="AF119" s="43">
        <f t="shared" si="12"/>
        <v>112.21618237962355</v>
      </c>
      <c r="AG119" s="43">
        <f t="shared" si="35"/>
        <v>8.6813884107504578</v>
      </c>
      <c r="AH119" s="15">
        <f t="shared" si="13"/>
        <v>7.7800219381192947E-5</v>
      </c>
      <c r="AI119" s="15">
        <f t="shared" si="36"/>
        <v>7.3020805903275621E-5</v>
      </c>
    </row>
    <row r="120" spans="2:35" outlineLevel="2" x14ac:dyDescent="0.15">
      <c r="B120" s="16" t="str">
        <f t="shared" si="14"/>
        <v>San Andrés y Providencia</v>
      </c>
      <c r="C120" s="38">
        <f t="shared" si="4"/>
        <v>6</v>
      </c>
      <c r="D120" s="38">
        <f t="shared" si="4"/>
        <v>5928</v>
      </c>
      <c r="E120" s="31">
        <f t="shared" si="15"/>
        <v>101.21457489878543</v>
      </c>
      <c r="F120" s="31" t="str">
        <f t="shared" si="16"/>
        <v>San Andrés y Providencia</v>
      </c>
      <c r="G120" s="38">
        <f t="shared" si="5"/>
        <v>2</v>
      </c>
      <c r="H120" s="38">
        <f t="shared" si="6"/>
        <v>5095</v>
      </c>
      <c r="I120" s="31">
        <f t="shared" si="17"/>
        <v>39.254170755642789</v>
      </c>
      <c r="J120" s="29">
        <f t="shared" si="18"/>
        <v>66</v>
      </c>
      <c r="K120" s="29">
        <f t="shared" si="19"/>
        <v>35290</v>
      </c>
      <c r="L120" s="29">
        <f t="shared" si="20"/>
        <v>50</v>
      </c>
      <c r="M120" s="29">
        <f t="shared" si="21"/>
        <v>34170</v>
      </c>
      <c r="N120" s="39">
        <f t="shared" si="22"/>
        <v>1.8221976808393152E-2</v>
      </c>
      <c r="O120" s="39">
        <f t="shared" si="23"/>
        <v>8.1583869095919418E-3</v>
      </c>
      <c r="P120" s="39">
        <f t="shared" si="24"/>
        <v>2.0491803278688523E-2</v>
      </c>
      <c r="Q120" s="39">
        <f t="shared" si="25"/>
        <v>8.5805827714855454E-3</v>
      </c>
      <c r="R120" s="40">
        <f t="shared" si="37"/>
        <v>7.4731656344423098E-3</v>
      </c>
      <c r="S120" s="40">
        <f t="shared" si="38"/>
        <v>7.9408685598859139E-3</v>
      </c>
      <c r="T120" s="15">
        <f t="shared" si="9"/>
        <v>149.86362957340651</v>
      </c>
      <c r="U120" s="43">
        <f t="shared" si="10"/>
        <v>-48.649054674621084</v>
      </c>
      <c r="V120" s="15">
        <f t="shared" si="26"/>
        <v>-0.84272053472278585</v>
      </c>
      <c r="W120" s="15">
        <f t="shared" si="27"/>
        <v>118.44853676597273</v>
      </c>
      <c r="X120" s="43">
        <f t="shared" si="28"/>
        <v>-79.194366010329944</v>
      </c>
      <c r="Y120" s="15">
        <f t="shared" si="29"/>
        <v>-1.3608292709395622</v>
      </c>
      <c r="Z120" s="43">
        <f t="shared" si="11"/>
        <v>120.104555102695</v>
      </c>
      <c r="AA120" s="15">
        <f t="shared" si="30"/>
        <v>1.1866330044146265</v>
      </c>
      <c r="AB120" s="15">
        <f t="shared" si="31"/>
        <v>8.8679049892864178E-3</v>
      </c>
      <c r="AC120" s="43">
        <f t="shared" si="32"/>
        <v>28.845771908286771</v>
      </c>
      <c r="AD120" s="15">
        <f t="shared" si="33"/>
        <v>0.73484603936360549</v>
      </c>
      <c r="AE120" s="15">
        <f t="shared" si="34"/>
        <v>5.835315810339141E-3</v>
      </c>
      <c r="AF120" s="43">
        <f t="shared" si="12"/>
        <v>13.982928890704102</v>
      </c>
      <c r="AG120" s="43">
        <f t="shared" si="35"/>
        <v>48.74952370653493</v>
      </c>
      <c r="AH120" s="15">
        <f t="shared" si="13"/>
        <v>6.4322262162030622E-5</v>
      </c>
      <c r="AI120" s="15">
        <f t="shared" si="36"/>
        <v>9.3335352184208608E-5</v>
      </c>
    </row>
    <row r="121" spans="2:35" outlineLevel="2" x14ac:dyDescent="0.15">
      <c r="B121" s="16" t="str">
        <f t="shared" si="14"/>
        <v>Putumayo</v>
      </c>
      <c r="C121" s="38">
        <f t="shared" si="4"/>
        <v>38</v>
      </c>
      <c r="D121" s="38">
        <f t="shared" si="4"/>
        <v>29600</v>
      </c>
      <c r="E121" s="31">
        <f t="shared" si="15"/>
        <v>128.37837837837836</v>
      </c>
      <c r="F121" s="31" t="str">
        <f t="shared" si="16"/>
        <v>Chocó</v>
      </c>
      <c r="G121" s="38">
        <f t="shared" si="5"/>
        <v>78</v>
      </c>
      <c r="H121" s="38">
        <f t="shared" si="6"/>
        <v>38543</v>
      </c>
      <c r="I121" s="31">
        <f t="shared" si="17"/>
        <v>202.37137742261891</v>
      </c>
      <c r="J121" s="29">
        <f t="shared" si="18"/>
        <v>104</v>
      </c>
      <c r="K121" s="29">
        <f t="shared" si="19"/>
        <v>64890</v>
      </c>
      <c r="L121" s="29">
        <f t="shared" si="20"/>
        <v>128</v>
      </c>
      <c r="M121" s="29">
        <f t="shared" si="21"/>
        <v>72713</v>
      </c>
      <c r="N121" s="39">
        <f t="shared" si="22"/>
        <v>2.8713418001104361E-2</v>
      </c>
      <c r="O121" s="39">
        <f t="shared" si="23"/>
        <v>1.500135241041148E-2</v>
      </c>
      <c r="P121" s="39">
        <f t="shared" si="24"/>
        <v>5.2459016393442623E-2</v>
      </c>
      <c r="Q121" s="39">
        <f t="shared" si="25"/>
        <v>1.8259289290694425E-2</v>
      </c>
      <c r="R121" s="40">
        <f t="shared" si="37"/>
        <v>1.1579869660001711E-2</v>
      </c>
      <c r="S121" s="40">
        <f t="shared" si="38"/>
        <v>1.3419936031089985E-2</v>
      </c>
      <c r="T121" s="15">
        <f t="shared" si="9"/>
        <v>149.26452143499526</v>
      </c>
      <c r="U121" s="43">
        <f t="shared" si="10"/>
        <v>-20.886143056616902</v>
      </c>
      <c r="V121" s="15">
        <f t="shared" si="26"/>
        <v>-0.36179904753937314</v>
      </c>
      <c r="W121" s="15">
        <f t="shared" si="27"/>
        <v>117.76791375450622</v>
      </c>
      <c r="X121" s="43">
        <f t="shared" si="28"/>
        <v>84.603463668112681</v>
      </c>
      <c r="Y121" s="15">
        <f t="shared" si="29"/>
        <v>1.4537760144127183</v>
      </c>
      <c r="Z121" s="43">
        <f t="shared" si="11"/>
        <v>354.83337850525282</v>
      </c>
      <c r="AA121" s="15">
        <f t="shared" si="30"/>
        <v>2.7639652641461807</v>
      </c>
      <c r="AB121" s="15">
        <f t="shared" si="31"/>
        <v>3.2006357503584972E-2</v>
      </c>
      <c r="AC121" s="43">
        <f t="shared" si="32"/>
        <v>139.20395949328608</v>
      </c>
      <c r="AD121" s="15">
        <f t="shared" si="33"/>
        <v>0.68786387317304165</v>
      </c>
      <c r="AE121" s="15">
        <f t="shared" si="34"/>
        <v>9.231089176080013E-3</v>
      </c>
      <c r="AF121" s="43">
        <f t="shared" si="12"/>
        <v>13.180874588888827</v>
      </c>
      <c r="AG121" s="43">
        <f t="shared" si="35"/>
        <v>114.36768296044119</v>
      </c>
      <c r="AH121" s="15">
        <f t="shared" si="13"/>
        <v>5.7245128292333512E-4</v>
      </c>
      <c r="AI121" s="15">
        <f t="shared" si="36"/>
        <v>1.2257050468998127E-3</v>
      </c>
    </row>
    <row r="122" spans="2:35" outlineLevel="2" x14ac:dyDescent="0.15">
      <c r="B122" s="16" t="str">
        <f t="shared" si="14"/>
        <v>Chocó</v>
      </c>
      <c r="C122" s="38">
        <f t="shared" si="4"/>
        <v>95</v>
      </c>
      <c r="D122" s="38">
        <f t="shared" si="4"/>
        <v>28046</v>
      </c>
      <c r="E122" s="31">
        <f t="shared" si="15"/>
        <v>338.72923054981106</v>
      </c>
      <c r="F122" s="31" t="str">
        <f t="shared" si="16"/>
        <v>Caquetá</v>
      </c>
      <c r="G122" s="38">
        <f t="shared" si="5"/>
        <v>53</v>
      </c>
      <c r="H122" s="38">
        <f t="shared" si="6"/>
        <v>45108</v>
      </c>
      <c r="I122" s="31">
        <f t="shared" si="17"/>
        <v>117.49578788684933</v>
      </c>
      <c r="J122" s="29">
        <f t="shared" si="18"/>
        <v>199</v>
      </c>
      <c r="K122" s="29">
        <f t="shared" si="19"/>
        <v>92936</v>
      </c>
      <c r="L122" s="29">
        <f t="shared" si="20"/>
        <v>181</v>
      </c>
      <c r="M122" s="29">
        <f t="shared" si="21"/>
        <v>117821</v>
      </c>
      <c r="N122" s="39">
        <f t="shared" si="22"/>
        <v>5.4942020982882388E-2</v>
      </c>
      <c r="O122" s="39">
        <f t="shared" si="23"/>
        <v>2.1485062222437991E-2</v>
      </c>
      <c r="P122" s="39">
        <f t="shared" si="24"/>
        <v>7.4180327868852453E-2</v>
      </c>
      <c r="Q122" s="39">
        <f t="shared" si="25"/>
        <v>2.9586562561287635E-2</v>
      </c>
      <c r="R122" s="40">
        <f t="shared" si="37"/>
        <v>1.8243207316424735E-2</v>
      </c>
      <c r="S122" s="40">
        <f t="shared" si="38"/>
        <v>2.3922925925991032E-2</v>
      </c>
      <c r="T122" s="15">
        <f t="shared" si="9"/>
        <v>148.29243778978997</v>
      </c>
      <c r="U122" s="43">
        <f t="shared" si="10"/>
        <v>190.43679276002109</v>
      </c>
      <c r="V122" s="15">
        <f t="shared" si="26"/>
        <v>3.2988307151904035</v>
      </c>
      <c r="W122" s="15">
        <f t="shared" si="27"/>
        <v>116.46320695006548</v>
      </c>
      <c r="X122" s="43">
        <f t="shared" si="28"/>
        <v>1.0325809367838445</v>
      </c>
      <c r="Y122" s="15">
        <f t="shared" si="29"/>
        <v>1.7743261726552145E-2</v>
      </c>
      <c r="Z122" s="43">
        <f t="shared" si="11"/>
        <v>102.68160442123812</v>
      </c>
      <c r="AA122" s="15">
        <f t="shared" si="30"/>
        <v>0.30313771343137308</v>
      </c>
      <c r="AB122" s="15">
        <f t="shared" si="31"/>
        <v>5.5302041515554899E-3</v>
      </c>
      <c r="AC122" s="43">
        <f t="shared" si="32"/>
        <v>6621.9948562795062</v>
      </c>
      <c r="AD122" s="15">
        <f t="shared" si="33"/>
        <v>56.359423391897359</v>
      </c>
      <c r="AE122" s="15">
        <f t="shared" si="34"/>
        <v>1.3482823110359266</v>
      </c>
      <c r="AF122" s="43">
        <f t="shared" si="12"/>
        <v>223.53172676032153</v>
      </c>
      <c r="AG122" s="43">
        <f t="shared" si="35"/>
        <v>29.492093424671609</v>
      </c>
      <c r="AH122" s="15">
        <f t="shared" si="13"/>
        <v>8.4313288831156462E-4</v>
      </c>
      <c r="AI122" s="15">
        <f t="shared" si="36"/>
        <v>1.847645394137745E-3</v>
      </c>
    </row>
    <row r="123" spans="2:35" outlineLevel="2" x14ac:dyDescent="0.15">
      <c r="B123" s="16" t="str">
        <f t="shared" si="14"/>
        <v>Caquetá</v>
      </c>
      <c r="C123" s="38">
        <f t="shared" si="4"/>
        <v>73</v>
      </c>
      <c r="D123" s="38">
        <f t="shared" si="4"/>
        <v>41197</v>
      </c>
      <c r="E123" s="31">
        <f t="shared" si="15"/>
        <v>177.19736874044227</v>
      </c>
      <c r="F123" s="31" t="str">
        <f t="shared" si="16"/>
        <v>Putumayo</v>
      </c>
      <c r="G123" s="38">
        <f t="shared" si="5"/>
        <v>36</v>
      </c>
      <c r="H123" s="38">
        <f t="shared" si="6"/>
        <v>25939</v>
      </c>
      <c r="I123" s="31">
        <f t="shared" si="17"/>
        <v>138.78715447781335</v>
      </c>
      <c r="J123" s="29">
        <f t="shared" si="18"/>
        <v>272</v>
      </c>
      <c r="K123" s="29">
        <f t="shared" si="19"/>
        <v>134133</v>
      </c>
      <c r="L123" s="29">
        <f t="shared" si="20"/>
        <v>217</v>
      </c>
      <c r="M123" s="29">
        <f t="shared" si="21"/>
        <v>143760</v>
      </c>
      <c r="N123" s="39">
        <f t="shared" si="22"/>
        <v>7.5096631695196023E-2</v>
      </c>
      <c r="O123" s="39">
        <f t="shared" si="23"/>
        <v>3.1009036875723886E-2</v>
      </c>
      <c r="P123" s="39">
        <f t="shared" si="24"/>
        <v>8.8934426229508201E-2</v>
      </c>
      <c r="Q123" s="39">
        <f t="shared" si="25"/>
        <v>3.6100221809445776E-2</v>
      </c>
      <c r="R123" s="40">
        <f t="shared" si="37"/>
        <v>2.6247049549080938E-2</v>
      </c>
      <c r="S123" s="40">
        <f t="shared" si="38"/>
        <v>3.2843392185366707E-2</v>
      </c>
      <c r="T123" s="15">
        <f t="shared" si="9"/>
        <v>147.12479410514663</v>
      </c>
      <c r="U123" s="43">
        <f t="shared" si="10"/>
        <v>30.072574635295638</v>
      </c>
      <c r="V123" s="15">
        <f t="shared" si="26"/>
        <v>0.52093049590885221</v>
      </c>
      <c r="W123" s="15">
        <f t="shared" si="27"/>
        <v>115.35508505869419</v>
      </c>
      <c r="X123" s="43">
        <f t="shared" si="28"/>
        <v>23.432069419119159</v>
      </c>
      <c r="Y123" s="15">
        <f t="shared" si="29"/>
        <v>0.40264285896380381</v>
      </c>
      <c r="Z123" s="43">
        <f t="shared" si="11"/>
        <v>340.15549124512512</v>
      </c>
      <c r="AA123" s="15">
        <f t="shared" si="30"/>
        <v>1.9196418866884137</v>
      </c>
      <c r="AB123" s="15">
        <f t="shared" si="31"/>
        <v>5.0384935716402006E-2</v>
      </c>
      <c r="AC123" s="43">
        <f t="shared" si="32"/>
        <v>344.69046547846472</v>
      </c>
      <c r="AD123" s="15">
        <f t="shared" si="33"/>
        <v>2.4835905511238598</v>
      </c>
      <c r="AE123" s="15">
        <f t="shared" si="34"/>
        <v>8.1569538498431959E-2</v>
      </c>
      <c r="AF123" s="43">
        <f t="shared" si="12"/>
        <v>61.999864950952741</v>
      </c>
      <c r="AG123" s="43">
        <f t="shared" si="35"/>
        <v>50.783460015635626</v>
      </c>
      <c r="AH123" s="15">
        <f t="shared" si="13"/>
        <v>1.5803171636181177E-3</v>
      </c>
      <c r="AI123" s="15">
        <f t="shared" si="36"/>
        <v>1.1959505504814943E-3</v>
      </c>
    </row>
    <row r="124" spans="2:35" outlineLevel="2" x14ac:dyDescent="0.15">
      <c r="B124" s="16" t="str">
        <f t="shared" si="14"/>
        <v>Sucre</v>
      </c>
      <c r="C124" s="38">
        <f t="shared" si="4"/>
        <v>57</v>
      </c>
      <c r="D124" s="38">
        <f t="shared" si="4"/>
        <v>83314</v>
      </c>
      <c r="E124" s="31">
        <f t="shared" si="15"/>
        <v>68.415872482415921</v>
      </c>
      <c r="F124" s="31" t="str">
        <f t="shared" si="16"/>
        <v>Arauca</v>
      </c>
      <c r="G124" s="38">
        <f t="shared" si="5"/>
        <v>14</v>
      </c>
      <c r="H124" s="38">
        <f t="shared" si="6"/>
        <v>25633</v>
      </c>
      <c r="I124" s="31">
        <f t="shared" si="17"/>
        <v>54.617095150782198</v>
      </c>
      <c r="J124" s="29">
        <f t="shared" si="18"/>
        <v>329</v>
      </c>
      <c r="K124" s="29">
        <f t="shared" si="19"/>
        <v>217447</v>
      </c>
      <c r="L124" s="29">
        <f t="shared" si="20"/>
        <v>231</v>
      </c>
      <c r="M124" s="29">
        <f t="shared" si="21"/>
        <v>169393</v>
      </c>
      <c r="N124" s="39">
        <f t="shared" si="22"/>
        <v>9.0833793484262834E-2</v>
      </c>
      <c r="O124" s="39">
        <f t="shared" si="23"/>
        <v>5.0269672947861686E-2</v>
      </c>
      <c r="P124" s="39">
        <f t="shared" si="24"/>
        <v>9.4672131147540986E-2</v>
      </c>
      <c r="Q124" s="39">
        <f t="shared" si="25"/>
        <v>4.2537040017859261E-2</v>
      </c>
      <c r="R124" s="40">
        <f t="shared" si="37"/>
        <v>4.0639354911792783E-2</v>
      </c>
      <c r="S124" s="40">
        <f t="shared" si="38"/>
        <v>3.9318630913652522E-2</v>
      </c>
      <c r="T124" s="15">
        <f t="shared" si="9"/>
        <v>145.0251669541187</v>
      </c>
      <c r="U124" s="43">
        <f t="shared" si="10"/>
        <v>-76.609294471702782</v>
      </c>
      <c r="V124" s="15">
        <f t="shared" si="26"/>
        <v>-1.3270602282762973</v>
      </c>
      <c r="W124" s="15">
        <f t="shared" si="27"/>
        <v>114.55071524460209</v>
      </c>
      <c r="X124" s="43">
        <f t="shared" si="28"/>
        <v>-59.93362009381989</v>
      </c>
      <c r="Y124" s="15">
        <f t="shared" si="29"/>
        <v>-1.0298639744953975</v>
      </c>
      <c r="Z124" s="43">
        <f t="shared" si="11"/>
        <v>51.554459266163434</v>
      </c>
      <c r="AA124" s="15">
        <f t="shared" si="30"/>
        <v>0.75354530163177902</v>
      </c>
      <c r="AB124" s="15">
        <f t="shared" si="31"/>
        <v>3.0623594955127814E-2</v>
      </c>
      <c r="AC124" s="43">
        <f t="shared" si="32"/>
        <v>53.03330974126262</v>
      </c>
      <c r="AD124" s="15">
        <f t="shared" si="33"/>
        <v>0.97100202042698902</v>
      </c>
      <c r="AE124" s="15">
        <f t="shared" si="34"/>
        <v>3.8178470057579669E-2</v>
      </c>
      <c r="AF124" s="43">
        <f t="shared" si="12"/>
        <v>46.78163130707361</v>
      </c>
      <c r="AG124" s="43">
        <f t="shared" si="35"/>
        <v>33.386599311395521</v>
      </c>
      <c r="AH124" s="15">
        <f t="shared" si="13"/>
        <v>3.6691990308600447E-3</v>
      </c>
      <c r="AI124" s="15">
        <f t="shared" si="36"/>
        <v>1.2583451989398506E-3</v>
      </c>
    </row>
    <row r="125" spans="2:35" outlineLevel="2" x14ac:dyDescent="0.15">
      <c r="B125" s="16" t="str">
        <f t="shared" si="14"/>
        <v>Quindío</v>
      </c>
      <c r="C125" s="38">
        <f t="shared" si="4"/>
        <v>32</v>
      </c>
      <c r="D125" s="38">
        <f t="shared" si="4"/>
        <v>51833</v>
      </c>
      <c r="E125" s="31">
        <f t="shared" si="15"/>
        <v>61.736731425925576</v>
      </c>
      <c r="F125" s="31" t="str">
        <f t="shared" si="16"/>
        <v>Quindío</v>
      </c>
      <c r="G125" s="38">
        <f t="shared" si="5"/>
        <v>15</v>
      </c>
      <c r="H125" s="38">
        <f t="shared" si="6"/>
        <v>35934</v>
      </c>
      <c r="I125" s="31">
        <f t="shared" si="17"/>
        <v>41.743195859074973</v>
      </c>
      <c r="J125" s="29">
        <f t="shared" si="18"/>
        <v>361</v>
      </c>
      <c r="K125" s="29">
        <f t="shared" si="19"/>
        <v>269280</v>
      </c>
      <c r="L125" s="29">
        <f t="shared" si="20"/>
        <v>246</v>
      </c>
      <c r="M125" s="29">
        <f t="shared" si="21"/>
        <v>205327</v>
      </c>
      <c r="N125" s="39">
        <f t="shared" si="22"/>
        <v>9.9668691330756481E-2</v>
      </c>
      <c r="O125" s="39">
        <f t="shared" si="23"/>
        <v>6.2252491556104225E-2</v>
      </c>
      <c r="P125" s="39">
        <f t="shared" si="24"/>
        <v>0.10081967213114754</v>
      </c>
      <c r="Q125" s="39">
        <f t="shared" si="25"/>
        <v>5.156058878316689E-2</v>
      </c>
      <c r="R125" s="40">
        <f t="shared" si="37"/>
        <v>5.6261082251982952E-2</v>
      </c>
      <c r="S125" s="40">
        <f t="shared" si="38"/>
        <v>4.7048814400513075E-2</v>
      </c>
      <c r="T125" s="15">
        <f t="shared" si="9"/>
        <v>142.74618509243601</v>
      </c>
      <c r="U125" s="43">
        <f t="shared" si="10"/>
        <v>-81.009453666510439</v>
      </c>
      <c r="V125" s="15">
        <f t="shared" si="26"/>
        <v>-1.4032817403758553</v>
      </c>
      <c r="W125" s="15">
        <f t="shared" si="27"/>
        <v>113.59045315772921</v>
      </c>
      <c r="X125" s="43">
        <f t="shared" si="28"/>
        <v>-71.847257298654242</v>
      </c>
      <c r="Y125" s="15">
        <f t="shared" si="29"/>
        <v>-1.2345808886958149</v>
      </c>
      <c r="Z125" s="43">
        <f t="shared" si="11"/>
        <v>43.994537696606812</v>
      </c>
      <c r="AA125" s="15">
        <f t="shared" si="30"/>
        <v>0.71261527263381885</v>
      </c>
      <c r="AB125" s="15">
        <f t="shared" si="31"/>
        <v>4.0092506467670541E-2</v>
      </c>
      <c r="AC125" s="43">
        <f t="shared" si="32"/>
        <v>33.811632952759865</v>
      </c>
      <c r="AD125" s="15">
        <f t="shared" si="33"/>
        <v>0.80999147901631519</v>
      </c>
      <c r="AE125" s="15">
        <f t="shared" si="34"/>
        <v>3.8109138762235699E-2</v>
      </c>
      <c r="AF125" s="43">
        <f t="shared" si="12"/>
        <v>53.460772363563954</v>
      </c>
      <c r="AG125" s="43">
        <f t="shared" si="35"/>
        <v>46.260498603102747</v>
      </c>
      <c r="AH125" s="15">
        <f t="shared" si="13"/>
        <v>2.4878739904468212E-3</v>
      </c>
      <c r="AI125" s="15">
        <f t="shared" si="36"/>
        <v>2.0487893508116498E-3</v>
      </c>
    </row>
    <row r="126" spans="2:35" outlineLevel="2" x14ac:dyDescent="0.15">
      <c r="B126" s="16" t="str">
        <f t="shared" si="14"/>
        <v>Arauca</v>
      </c>
      <c r="C126" s="38">
        <f t="shared" si="4"/>
        <v>30</v>
      </c>
      <c r="D126" s="38">
        <f t="shared" si="4"/>
        <v>31182</v>
      </c>
      <c r="E126" s="31">
        <f t="shared" si="15"/>
        <v>96.20935154897056</v>
      </c>
      <c r="F126" s="31" t="str">
        <f t="shared" si="16"/>
        <v>Sucre</v>
      </c>
      <c r="G126" s="38">
        <f t="shared" si="5"/>
        <v>62</v>
      </c>
      <c r="H126" s="38">
        <f t="shared" si="6"/>
        <v>89804</v>
      </c>
      <c r="I126" s="31">
        <f t="shared" si="17"/>
        <v>69.039241013763302</v>
      </c>
      <c r="J126" s="29">
        <f t="shared" si="18"/>
        <v>391</v>
      </c>
      <c r="K126" s="29">
        <f t="shared" si="19"/>
        <v>300462</v>
      </c>
      <c r="L126" s="29">
        <f t="shared" si="20"/>
        <v>308</v>
      </c>
      <c r="M126" s="29">
        <f t="shared" si="21"/>
        <v>295131</v>
      </c>
      <c r="N126" s="39">
        <f t="shared" si="22"/>
        <v>0.10795140806184428</v>
      </c>
      <c r="O126" s="39">
        <f t="shared" si="23"/>
        <v>6.9461185821190541E-2</v>
      </c>
      <c r="P126" s="39">
        <f t="shared" si="24"/>
        <v>0.12622950819672132</v>
      </c>
      <c r="Q126" s="39">
        <f t="shared" si="25"/>
        <v>7.4111676146657909E-2</v>
      </c>
      <c r="R126" s="40">
        <f t="shared" si="37"/>
        <v>6.585683868864739E-2</v>
      </c>
      <c r="S126" s="40">
        <f t="shared" si="38"/>
        <v>6.2836132464912403E-2</v>
      </c>
      <c r="T126" s="15">
        <f t="shared" si="9"/>
        <v>141.34630437553079</v>
      </c>
      <c r="U126" s="43">
        <f t="shared" si="10"/>
        <v>-45.136952826560233</v>
      </c>
      <c r="V126" s="15">
        <f t="shared" si="26"/>
        <v>-0.78188234645388344</v>
      </c>
      <c r="W126" s="15">
        <f t="shared" si="27"/>
        <v>111.62931432882377</v>
      </c>
      <c r="X126" s="43">
        <f t="shared" si="28"/>
        <v>-42.590073315060465</v>
      </c>
      <c r="Y126" s="15">
        <f t="shared" si="29"/>
        <v>-0.73184269713121186</v>
      </c>
      <c r="Z126" s="43">
        <f t="shared" si="11"/>
        <v>123.04837420273579</v>
      </c>
      <c r="AA126" s="15">
        <f t="shared" si="30"/>
        <v>1.2789648014632358</v>
      </c>
      <c r="AB126" s="15">
        <f t="shared" si="31"/>
        <v>8.4228578618422256E-2</v>
      </c>
      <c r="AC126" s="43">
        <f t="shared" si="32"/>
        <v>94.336175361718858</v>
      </c>
      <c r="AD126" s="15">
        <f t="shared" si="33"/>
        <v>1.3664138535780324</v>
      </c>
      <c r="AE126" s="15">
        <f t="shared" si="34"/>
        <v>8.5860161905320656E-2</v>
      </c>
      <c r="AF126" s="43">
        <f t="shared" si="12"/>
        <v>18.988152240518971</v>
      </c>
      <c r="AG126" s="43">
        <f t="shared" si="35"/>
        <v>18.964453448414417</v>
      </c>
      <c r="AH126" s="15">
        <f t="shared" si="13"/>
        <v>1.7016658190637207E-3</v>
      </c>
      <c r="AI126" s="15">
        <f t="shared" si="36"/>
        <v>6.9501711874365765E-3</v>
      </c>
    </row>
    <row r="127" spans="2:35" outlineLevel="2" x14ac:dyDescent="0.15">
      <c r="B127" s="16" t="str">
        <f t="shared" si="14"/>
        <v>La Guajira</v>
      </c>
      <c r="C127" s="38">
        <f t="shared" si="4"/>
        <v>73</v>
      </c>
      <c r="D127" s="38">
        <f t="shared" si="4"/>
        <v>62074</v>
      </c>
      <c r="E127" s="31">
        <f t="shared" si="15"/>
        <v>117.60157231691208</v>
      </c>
      <c r="F127" s="31" t="str">
        <f t="shared" si="16"/>
        <v>La Guajira</v>
      </c>
      <c r="G127" s="38">
        <f t="shared" si="5"/>
        <v>136</v>
      </c>
      <c r="H127" s="38">
        <f t="shared" si="6"/>
        <v>81311</v>
      </c>
      <c r="I127" s="31">
        <f t="shared" si="17"/>
        <v>167.25904244198202</v>
      </c>
      <c r="J127" s="29">
        <f t="shared" si="18"/>
        <v>464</v>
      </c>
      <c r="K127" s="29">
        <f t="shared" si="19"/>
        <v>362536</v>
      </c>
      <c r="L127" s="29">
        <f t="shared" si="20"/>
        <v>444</v>
      </c>
      <c r="M127" s="29">
        <f t="shared" si="21"/>
        <v>376442</v>
      </c>
      <c r="N127" s="39">
        <f t="shared" si="22"/>
        <v>0.12810601877415792</v>
      </c>
      <c r="O127" s="39">
        <f t="shared" si="23"/>
        <v>8.3811531783956478E-2</v>
      </c>
      <c r="P127" s="39">
        <f t="shared" si="24"/>
        <v>0.18196721311475411</v>
      </c>
      <c r="Q127" s="39">
        <f t="shared" si="25"/>
        <v>9.4530047985471516E-2</v>
      </c>
      <c r="R127" s="40">
        <f t="shared" si="37"/>
        <v>7.6636358802573509E-2</v>
      </c>
      <c r="S127" s="40">
        <f t="shared" si="38"/>
        <v>8.4320862066064706E-2</v>
      </c>
      <c r="T127" s="15">
        <f t="shared" si="9"/>
        <v>139.77372982712737</v>
      </c>
      <c r="U127" s="43">
        <f t="shared" si="10"/>
        <v>-22.172157510215285</v>
      </c>
      <c r="V127" s="15">
        <f t="shared" si="26"/>
        <v>-0.38407596114532289</v>
      </c>
      <c r="W127" s="15">
        <f t="shared" si="27"/>
        <v>108.96042926060132</v>
      </c>
      <c r="X127" s="43">
        <f t="shared" si="28"/>
        <v>58.298613181380702</v>
      </c>
      <c r="Y127" s="15">
        <f t="shared" si="29"/>
        <v>1.0017689801577252</v>
      </c>
      <c r="Z127" s="43">
        <f t="shared" si="11"/>
        <v>306.19352475541984</v>
      </c>
      <c r="AA127" s="15">
        <f t="shared" si="30"/>
        <v>2.6036516240640997</v>
      </c>
      <c r="AB127" s="15">
        <f t="shared" si="31"/>
        <v>0.19953438005867957</v>
      </c>
      <c r="AC127" s="43">
        <f t="shared" si="32"/>
        <v>166.96368699263141</v>
      </c>
      <c r="AD127" s="15">
        <f t="shared" si="33"/>
        <v>0.99823414360719509</v>
      </c>
      <c r="AE127" s="15">
        <f t="shared" si="34"/>
        <v>8.4171963532738522E-2</v>
      </c>
      <c r="AF127" s="43">
        <f t="shared" si="12"/>
        <v>2.4040685274225524</v>
      </c>
      <c r="AG127" s="43">
        <f t="shared" si="35"/>
        <v>79.255347979804299</v>
      </c>
      <c r="AH127" s="15">
        <f t="shared" si="13"/>
        <v>4.20763871133557E-3</v>
      </c>
      <c r="AI127" s="15">
        <f t="shared" si="36"/>
        <v>8.3765533650214854E-3</v>
      </c>
    </row>
    <row r="128" spans="2:35" outlineLevel="2" x14ac:dyDescent="0.15">
      <c r="B128" s="16" t="str">
        <f t="shared" si="14"/>
        <v>Magdalena</v>
      </c>
      <c r="C128" s="38">
        <f t="shared" si="4"/>
        <v>134</v>
      </c>
      <c r="D128" s="38">
        <f t="shared" si="4"/>
        <v>117816</v>
      </c>
      <c r="E128" s="31">
        <f t="shared" si="15"/>
        <v>113.73667413594077</v>
      </c>
      <c r="F128" s="31" t="str">
        <f t="shared" si="16"/>
        <v>Magdalena</v>
      </c>
      <c r="G128" s="38">
        <f t="shared" si="5"/>
        <v>113</v>
      </c>
      <c r="H128" s="38">
        <f t="shared" si="6"/>
        <v>135486</v>
      </c>
      <c r="I128" s="31">
        <f t="shared" si="17"/>
        <v>83.403451279098945</v>
      </c>
      <c r="J128" s="29">
        <f t="shared" si="18"/>
        <v>598</v>
      </c>
      <c r="K128" s="29">
        <f t="shared" si="19"/>
        <v>480352</v>
      </c>
      <c r="L128" s="29">
        <f t="shared" si="20"/>
        <v>557</v>
      </c>
      <c r="M128" s="29">
        <f t="shared" si="21"/>
        <v>511928</v>
      </c>
      <c r="N128" s="39">
        <f t="shared" si="22"/>
        <v>0.16510215350635007</v>
      </c>
      <c r="O128" s="39">
        <f t="shared" si="23"/>
        <v>0.1110483839273536</v>
      </c>
      <c r="P128" s="39">
        <f t="shared" si="24"/>
        <v>0.22827868852459016</v>
      </c>
      <c r="Q128" s="39">
        <f t="shared" si="25"/>
        <v>0.12855254834770419</v>
      </c>
      <c r="R128" s="40">
        <f t="shared" si="37"/>
        <v>9.7429957855655031E-2</v>
      </c>
      <c r="S128" s="40">
        <f t="shared" si="38"/>
        <v>0.11154129816658785</v>
      </c>
      <c r="T128" s="15">
        <f t="shared" si="9"/>
        <v>136.74024741835694</v>
      </c>
      <c r="U128" s="43">
        <f t="shared" si="10"/>
        <v>-23.00357328241617</v>
      </c>
      <c r="V128" s="15">
        <f t="shared" si="26"/>
        <v>-0.39847811446181064</v>
      </c>
      <c r="W128" s="15">
        <f t="shared" si="27"/>
        <v>105.57904086019559</v>
      </c>
      <c r="X128" s="43">
        <f t="shared" si="28"/>
        <v>-22.175589581096645</v>
      </c>
      <c r="Y128" s="15">
        <f t="shared" si="29"/>
        <v>-0.38105225059018022</v>
      </c>
      <c r="Z128" s="43">
        <f t="shared" si="11"/>
        <v>285.42765589411329</v>
      </c>
      <c r="AA128" s="15">
        <f t="shared" si="30"/>
        <v>2.5095481124493175</v>
      </c>
      <c r="AB128" s="15">
        <f t="shared" si="31"/>
        <v>0.24450516683267565</v>
      </c>
      <c r="AC128" s="43">
        <f t="shared" si="32"/>
        <v>218.87667937906747</v>
      </c>
      <c r="AD128" s="15">
        <f t="shared" si="33"/>
        <v>2.6243120161373747</v>
      </c>
      <c r="AE128" s="15">
        <f t="shared" si="34"/>
        <v>0.29271916907413825</v>
      </c>
      <c r="AF128" s="43">
        <f t="shared" si="12"/>
        <v>1.4608296535487568</v>
      </c>
      <c r="AG128" s="43">
        <f t="shared" si="35"/>
        <v>4.6002431830787742</v>
      </c>
      <c r="AH128" s="15">
        <f t="shared" si="13"/>
        <v>1.0211939594349332E-2</v>
      </c>
      <c r="AI128" s="15">
        <f t="shared" si="36"/>
        <v>1.5993363899787245E-2</v>
      </c>
    </row>
    <row r="129" spans="2:35" outlineLevel="2" x14ac:dyDescent="0.15">
      <c r="B129" s="16" t="str">
        <f t="shared" si="14"/>
        <v>Cauca</v>
      </c>
      <c r="C129" s="38">
        <f t="shared" si="4"/>
        <v>162</v>
      </c>
      <c r="D129" s="38">
        <f t="shared" si="4"/>
        <v>107200</v>
      </c>
      <c r="E129" s="31">
        <f t="shared" si="15"/>
        <v>151.11940298507463</v>
      </c>
      <c r="F129" s="31" t="str">
        <f t="shared" si="16"/>
        <v>Risaralda</v>
      </c>
      <c r="G129" s="38">
        <f t="shared" si="5"/>
        <v>33</v>
      </c>
      <c r="H129" s="38">
        <f t="shared" si="6"/>
        <v>69087</v>
      </c>
      <c r="I129" s="31">
        <f t="shared" si="17"/>
        <v>47.765860436840505</v>
      </c>
      <c r="J129" s="29">
        <f t="shared" si="18"/>
        <v>760</v>
      </c>
      <c r="K129" s="29">
        <f t="shared" si="19"/>
        <v>587552</v>
      </c>
      <c r="L129" s="29">
        <f t="shared" si="20"/>
        <v>590</v>
      </c>
      <c r="M129" s="29">
        <f t="shared" si="21"/>
        <v>581015</v>
      </c>
      <c r="N129" s="39">
        <f t="shared" si="22"/>
        <v>0.20982882385422419</v>
      </c>
      <c r="O129" s="39">
        <f t="shared" si="23"/>
        <v>0.13583101574113246</v>
      </c>
      <c r="P129" s="39">
        <f t="shared" si="24"/>
        <v>0.24180327868852458</v>
      </c>
      <c r="Q129" s="39">
        <f t="shared" si="25"/>
        <v>0.14590129642887545</v>
      </c>
      <c r="R129" s="40">
        <f t="shared" si="37"/>
        <v>0.12343969983424302</v>
      </c>
      <c r="S129" s="40">
        <f t="shared" si="38"/>
        <v>0.13722692238828982</v>
      </c>
      <c r="T129" s="15">
        <f t="shared" si="9"/>
        <v>132.9458059391647</v>
      </c>
      <c r="U129" s="43">
        <f t="shared" si="10"/>
        <v>18.173597045909929</v>
      </c>
      <c r="V129" s="15">
        <f t="shared" si="26"/>
        <v>0.31481112064352651</v>
      </c>
      <c r="W129" s="15">
        <f t="shared" si="27"/>
        <v>102.38831050305873</v>
      </c>
      <c r="X129" s="43">
        <f t="shared" si="28"/>
        <v>-54.622450066218228</v>
      </c>
      <c r="Y129" s="15">
        <f t="shared" si="29"/>
        <v>-0.93859996165445292</v>
      </c>
      <c r="Z129" s="43">
        <f t="shared" si="11"/>
        <v>480.03197179363082</v>
      </c>
      <c r="AA129" s="15">
        <f t="shared" si="30"/>
        <v>3.1765078627331618</v>
      </c>
      <c r="AB129" s="15">
        <f t="shared" si="31"/>
        <v>0.39210717709689435</v>
      </c>
      <c r="AC129" s="43">
        <f t="shared" si="32"/>
        <v>50.890541645286774</v>
      </c>
      <c r="AD129" s="15">
        <f t="shared" si="33"/>
        <v>1.0654166214084628</v>
      </c>
      <c r="AE129" s="15">
        <f t="shared" si="34"/>
        <v>0.14620384401721309</v>
      </c>
      <c r="AF129" s="43">
        <f t="shared" si="12"/>
        <v>35.921899195585098</v>
      </c>
      <c r="AG129" s="43">
        <f t="shared" si="35"/>
        <v>40.237834025337214</v>
      </c>
      <c r="AH129" s="15">
        <f t="shared" si="13"/>
        <v>1.156340357959312E-2</v>
      </c>
      <c r="AI129" s="15">
        <f t="shared" si="36"/>
        <v>8.624603041992104E-3</v>
      </c>
    </row>
    <row r="130" spans="2:35" outlineLevel="2" x14ac:dyDescent="0.15">
      <c r="B130" s="16" t="str">
        <f t="shared" si="14"/>
        <v>Nariño</v>
      </c>
      <c r="C130" s="38">
        <f t="shared" si="4"/>
        <v>170</v>
      </c>
      <c r="D130" s="38">
        <f t="shared" si="4"/>
        <v>129536</v>
      </c>
      <c r="E130" s="31">
        <f t="shared" si="15"/>
        <v>131.23764822134387</v>
      </c>
      <c r="F130" s="31" t="str">
        <f t="shared" si="16"/>
        <v>Caldas</v>
      </c>
      <c r="G130" s="38">
        <f t="shared" si="5"/>
        <v>33</v>
      </c>
      <c r="H130" s="38">
        <f t="shared" si="6"/>
        <v>62084</v>
      </c>
      <c r="I130" s="31">
        <f t="shared" si="17"/>
        <v>53.153791637136777</v>
      </c>
      <c r="J130" s="29">
        <f t="shared" si="18"/>
        <v>930</v>
      </c>
      <c r="K130" s="29">
        <f t="shared" si="19"/>
        <v>717088</v>
      </c>
      <c r="L130" s="29">
        <f t="shared" si="20"/>
        <v>623</v>
      </c>
      <c r="M130" s="29">
        <f t="shared" si="21"/>
        <v>643099</v>
      </c>
      <c r="N130" s="39">
        <f t="shared" si="22"/>
        <v>0.25676421866372168</v>
      </c>
      <c r="O130" s="39">
        <f t="shared" si="23"/>
        <v>0.16577731233282705</v>
      </c>
      <c r="P130" s="39">
        <f t="shared" si="24"/>
        <v>0.25532786885245901</v>
      </c>
      <c r="Q130" s="39">
        <f t="shared" si="25"/>
        <v>0.16149148960373377</v>
      </c>
      <c r="R130" s="40">
        <f t="shared" si="37"/>
        <v>0.15080416403697977</v>
      </c>
      <c r="S130" s="40">
        <f t="shared" si="38"/>
        <v>0.15369639301630461</v>
      </c>
      <c r="T130" s="15">
        <f t="shared" si="9"/>
        <v>128.95373027335407</v>
      </c>
      <c r="U130" s="43">
        <f t="shared" si="10"/>
        <v>2.2839179479898064</v>
      </c>
      <c r="V130" s="15">
        <f t="shared" si="26"/>
        <v>3.9563041199174719E-2</v>
      </c>
      <c r="W130" s="15">
        <f t="shared" si="27"/>
        <v>100.34243303303093</v>
      </c>
      <c r="X130" s="43">
        <f t="shared" si="28"/>
        <v>-47.188641395894152</v>
      </c>
      <c r="Y130" s="15">
        <f t="shared" si="29"/>
        <v>-0.81086177846321705</v>
      </c>
      <c r="Z130" s="43">
        <f t="shared" si="11"/>
        <v>3317.1779581009937</v>
      </c>
      <c r="AA130" s="15">
        <f t="shared" si="30"/>
        <v>25.276115528268839</v>
      </c>
      <c r="AB130" s="15">
        <f t="shared" si="31"/>
        <v>3.8117434723427057</v>
      </c>
      <c r="AC130" s="43">
        <f t="shared" si="32"/>
        <v>65.552222399576308</v>
      </c>
      <c r="AD130" s="15">
        <f t="shared" si="33"/>
        <v>1.233255810744029</v>
      </c>
      <c r="AE130" s="15">
        <f t="shared" si="34"/>
        <v>0.18954696977775568</v>
      </c>
      <c r="AF130" s="43">
        <f t="shared" si="12"/>
        <v>16.040144431854344</v>
      </c>
      <c r="AG130" s="43">
        <f t="shared" si="35"/>
        <v>34.849902825040942</v>
      </c>
      <c r="AH130" s="15">
        <f t="shared" si="13"/>
        <v>1.5791669378833972E-2</v>
      </c>
      <c r="AI130" s="15">
        <f t="shared" si="36"/>
        <v>8.5107120118488831E-3</v>
      </c>
    </row>
    <row r="131" spans="2:35" outlineLevel="2" x14ac:dyDescent="0.15">
      <c r="B131" s="16" t="str">
        <f t="shared" si="14"/>
        <v>Risaralda</v>
      </c>
      <c r="C131" s="38">
        <f t="shared" si="4"/>
        <v>50</v>
      </c>
      <c r="D131" s="38">
        <f t="shared" si="4"/>
        <v>85948</v>
      </c>
      <c r="E131" s="31">
        <f t="shared" si="15"/>
        <v>58.174710289942759</v>
      </c>
      <c r="F131" s="31" t="str">
        <f t="shared" si="16"/>
        <v>Nariño</v>
      </c>
      <c r="G131" s="38">
        <f t="shared" si="5"/>
        <v>86</v>
      </c>
      <c r="H131" s="38">
        <f t="shared" si="6"/>
        <v>108734</v>
      </c>
      <c r="I131" s="31">
        <f t="shared" si="17"/>
        <v>79.092096308422384</v>
      </c>
      <c r="J131" s="29">
        <f t="shared" si="18"/>
        <v>980</v>
      </c>
      <c r="K131" s="29">
        <f t="shared" si="19"/>
        <v>803036</v>
      </c>
      <c r="L131" s="29">
        <f t="shared" si="20"/>
        <v>709</v>
      </c>
      <c r="M131" s="29">
        <f t="shared" si="21"/>
        <v>751833</v>
      </c>
      <c r="N131" s="39">
        <f t="shared" si="22"/>
        <v>0.27056874654886803</v>
      </c>
      <c r="O131" s="39">
        <f t="shared" si="23"/>
        <v>0.18564687986203102</v>
      </c>
      <c r="P131" s="39">
        <f t="shared" si="24"/>
        <v>0.29057377049180327</v>
      </c>
      <c r="Q131" s="39">
        <f t="shared" si="25"/>
        <v>0.18879617462201617</v>
      </c>
      <c r="R131" s="40">
        <f t="shared" si="37"/>
        <v>0.17571209609742905</v>
      </c>
      <c r="S131" s="40">
        <f t="shared" si="38"/>
        <v>0.17514383211287499</v>
      </c>
      <c r="T131" s="15">
        <f t="shared" si="9"/>
        <v>125.32002676914877</v>
      </c>
      <c r="U131" s="43">
        <f t="shared" si="10"/>
        <v>-67.145316479206002</v>
      </c>
      <c r="V131" s="15">
        <f t="shared" si="26"/>
        <v>-1.1631209976420347</v>
      </c>
      <c r="W131" s="15">
        <f t="shared" si="27"/>
        <v>97.678180281468386</v>
      </c>
      <c r="X131" s="43">
        <f t="shared" si="28"/>
        <v>-18.586083973046001</v>
      </c>
      <c r="Y131" s="15">
        <f t="shared" si="29"/>
        <v>-0.31937230357223356</v>
      </c>
      <c r="Z131" s="43">
        <f t="shared" si="11"/>
        <v>50.016043393489461</v>
      </c>
      <c r="AA131" s="15">
        <f t="shared" si="30"/>
        <v>0.85975577951672633</v>
      </c>
      <c r="AB131" s="15">
        <f t="shared" si="31"/>
        <v>0.15106949015076304</v>
      </c>
      <c r="AC131" s="43">
        <f t="shared" si="32"/>
        <v>247.64857635982779</v>
      </c>
      <c r="AD131" s="15">
        <f t="shared" si="33"/>
        <v>3.1311418955708739</v>
      </c>
      <c r="AE131" s="15">
        <f t="shared" si="34"/>
        <v>0.54840019047945432</v>
      </c>
      <c r="AF131" s="43">
        <f t="shared" si="12"/>
        <v>57.022793499546772</v>
      </c>
      <c r="AG131" s="43">
        <f t="shared" si="35"/>
        <v>8.9115981537553353</v>
      </c>
      <c r="AH131" s="15">
        <f t="shared" si="13"/>
        <v>1.1240404159950011E-2</v>
      </c>
      <c r="AI131" s="15">
        <f t="shared" si="36"/>
        <v>1.7132570804504241E-2</v>
      </c>
    </row>
    <row r="132" spans="2:35" outlineLevel="2" x14ac:dyDescent="0.15">
      <c r="B132" s="16" t="str">
        <f t="shared" si="14"/>
        <v>Cesar</v>
      </c>
      <c r="C132" s="38">
        <f t="shared" si="4"/>
        <v>89</v>
      </c>
      <c r="D132" s="38">
        <f t="shared" si="4"/>
        <v>115867</v>
      </c>
      <c r="E132" s="31">
        <f t="shared" si="15"/>
        <v>76.812207099519284</v>
      </c>
      <c r="F132" s="31" t="str">
        <f t="shared" si="16"/>
        <v>Cauca</v>
      </c>
      <c r="G132" s="38">
        <f t="shared" si="5"/>
        <v>113</v>
      </c>
      <c r="H132" s="38">
        <f t="shared" si="6"/>
        <v>106211</v>
      </c>
      <c r="I132" s="31">
        <f t="shared" si="17"/>
        <v>106.39199329636291</v>
      </c>
      <c r="J132" s="29">
        <f t="shared" si="18"/>
        <v>1069</v>
      </c>
      <c r="K132" s="29">
        <f t="shared" si="19"/>
        <v>918903</v>
      </c>
      <c r="L132" s="29">
        <f t="shared" si="20"/>
        <v>822</v>
      </c>
      <c r="M132" s="29">
        <f t="shared" si="21"/>
        <v>858044</v>
      </c>
      <c r="N132" s="39">
        <f t="shared" si="22"/>
        <v>0.29514080618442851</v>
      </c>
      <c r="O132" s="39">
        <f t="shared" si="23"/>
        <v>0.21243315971620189</v>
      </c>
      <c r="P132" s="39">
        <f t="shared" si="24"/>
        <v>0.33688524590163932</v>
      </c>
      <c r="Q132" s="39">
        <f t="shared" si="25"/>
        <v>0.21546729773416867</v>
      </c>
      <c r="R132" s="40">
        <f t="shared" si="37"/>
        <v>0.19904001978911645</v>
      </c>
      <c r="S132" s="40">
        <f t="shared" si="38"/>
        <v>0.20213173617809244</v>
      </c>
      <c r="T132" s="15">
        <f t="shared" si="9"/>
        <v>121.9168234097291</v>
      </c>
      <c r="U132" s="43">
        <f t="shared" si="10"/>
        <v>-45.104616310209821</v>
      </c>
      <c r="V132" s="15">
        <f t="shared" si="26"/>
        <v>-0.78132219895395449</v>
      </c>
      <c r="W132" s="15">
        <f t="shared" si="27"/>
        <v>94.325677572827558</v>
      </c>
      <c r="X132" s="43">
        <f t="shared" si="28"/>
        <v>12.066315723535354</v>
      </c>
      <c r="Y132" s="15">
        <f t="shared" si="29"/>
        <v>0.20734045180490965</v>
      </c>
      <c r="Z132" s="43">
        <f t="shared" si="11"/>
        <v>98.310539752174691</v>
      </c>
      <c r="AA132" s="15">
        <f t="shared" si="30"/>
        <v>1.2798817201646318</v>
      </c>
      <c r="AB132" s="15">
        <f t="shared" si="31"/>
        <v>0.25474768290929672</v>
      </c>
      <c r="AC132" s="43">
        <f t="shared" si="32"/>
        <v>513.12704477208842</v>
      </c>
      <c r="AD132" s="15">
        <f t="shared" si="33"/>
        <v>4.8229855356007327</v>
      </c>
      <c r="AE132" s="15">
        <f t="shared" si="34"/>
        <v>0.97487843987280309</v>
      </c>
      <c r="AF132" s="43">
        <f t="shared" si="12"/>
        <v>38.385296689970247</v>
      </c>
      <c r="AG132" s="43">
        <f t="shared" si="35"/>
        <v>18.388298834185193</v>
      </c>
      <c r="AH132" s="15">
        <f t="shared" si="13"/>
        <v>1.6506619722393527E-2</v>
      </c>
      <c r="AI132" s="15">
        <f t="shared" si="36"/>
        <v>1.8779094060113938E-2</v>
      </c>
    </row>
    <row r="133" spans="2:35" outlineLevel="2" x14ac:dyDescent="0.15">
      <c r="B133" s="16" t="str">
        <f t="shared" si="14"/>
        <v>Norte de Santander</v>
      </c>
      <c r="C133" s="38">
        <f t="shared" si="4"/>
        <v>94</v>
      </c>
      <c r="D133" s="38">
        <f t="shared" si="4"/>
        <v>133690</v>
      </c>
      <c r="E133" s="31">
        <f t="shared" si="15"/>
        <v>70.311915625701246</v>
      </c>
      <c r="F133" s="31" t="str">
        <f t="shared" si="16"/>
        <v>Norte de Santander</v>
      </c>
      <c r="G133" s="38">
        <f t="shared" si="5"/>
        <v>74</v>
      </c>
      <c r="H133" s="38">
        <f t="shared" si="6"/>
        <v>123434</v>
      </c>
      <c r="I133" s="31">
        <f t="shared" si="17"/>
        <v>59.951066966962102</v>
      </c>
      <c r="J133" s="29">
        <f t="shared" si="18"/>
        <v>1163</v>
      </c>
      <c r="K133" s="29">
        <f t="shared" si="19"/>
        <v>1052593</v>
      </c>
      <c r="L133" s="29">
        <f t="shared" si="20"/>
        <v>896</v>
      </c>
      <c r="M133" s="29">
        <f t="shared" si="21"/>
        <v>981478</v>
      </c>
      <c r="N133" s="39">
        <f t="shared" si="22"/>
        <v>0.3210933186085036</v>
      </c>
      <c r="O133" s="39">
        <f t="shared" si="23"/>
        <v>0.2433397832906804</v>
      </c>
      <c r="P133" s="39">
        <f t="shared" si="24"/>
        <v>0.36721311475409835</v>
      </c>
      <c r="Q133" s="39">
        <f t="shared" si="25"/>
        <v>0.24646336603430175</v>
      </c>
      <c r="R133" s="40">
        <f t="shared" si="37"/>
        <v>0.22788647150344116</v>
      </c>
      <c r="S133" s="40">
        <f t="shared" si="38"/>
        <v>0.23096533188423521</v>
      </c>
      <c r="T133" s="15">
        <f t="shared" si="9"/>
        <v>117.70854741058783</v>
      </c>
      <c r="U133" s="43">
        <f t="shared" si="10"/>
        <v>-47.39663178488658</v>
      </c>
      <c r="V133" s="15">
        <f t="shared" si="26"/>
        <v>-0.82102550910727856</v>
      </c>
      <c r="W133" s="15">
        <f t="shared" si="27"/>
        <v>90.743898585059412</v>
      </c>
      <c r="X133" s="43">
        <f t="shared" si="28"/>
        <v>-30.79283161809731</v>
      </c>
      <c r="Y133" s="15">
        <f t="shared" si="29"/>
        <v>-0.52912585467953899</v>
      </c>
      <c r="Z133" s="43">
        <f t="shared" si="11"/>
        <v>85.639136477200495</v>
      </c>
      <c r="AA133" s="15">
        <f t="shared" si="30"/>
        <v>1.2179889527273335</v>
      </c>
      <c r="AB133" s="15">
        <f t="shared" si="31"/>
        <v>0.27756320476720364</v>
      </c>
      <c r="AC133" s="43">
        <f t="shared" si="32"/>
        <v>113.30209332384827</v>
      </c>
      <c r="AD133" s="15">
        <f t="shared" si="33"/>
        <v>1.8899095388291738</v>
      </c>
      <c r="AE133" s="15">
        <f t="shared" si="34"/>
        <v>0.43650358386686205</v>
      </c>
      <c r="AF133" s="43">
        <f t="shared" si="12"/>
        <v>44.885588163788285</v>
      </c>
      <c r="AG133" s="43">
        <f t="shared" si="35"/>
        <v>28.052627495215617</v>
      </c>
      <c r="AH133" s="15">
        <f t="shared" si="13"/>
        <v>2.0530462816177607E-2</v>
      </c>
      <c r="AI133" s="15">
        <f t="shared" si="36"/>
        <v>2.3297864451821328E-2</v>
      </c>
    </row>
    <row r="134" spans="2:35" outlineLevel="2" x14ac:dyDescent="0.15">
      <c r="B134" s="16" t="str">
        <f t="shared" si="14"/>
        <v>Caldas</v>
      </c>
      <c r="C134" s="38">
        <f t="shared" si="4"/>
        <v>80</v>
      </c>
      <c r="D134" s="38">
        <f t="shared" si="4"/>
        <v>91186</v>
      </c>
      <c r="E134" s="31">
        <f t="shared" si="15"/>
        <v>87.732765994779896</v>
      </c>
      <c r="F134" s="31" t="str">
        <f t="shared" si="16"/>
        <v>Huila</v>
      </c>
      <c r="G134" s="38">
        <f t="shared" si="5"/>
        <v>42</v>
      </c>
      <c r="H134" s="38">
        <f t="shared" si="6"/>
        <v>120104</v>
      </c>
      <c r="I134" s="31">
        <f t="shared" si="17"/>
        <v>34.969692932791581</v>
      </c>
      <c r="J134" s="29">
        <f t="shared" si="18"/>
        <v>1243</v>
      </c>
      <c r="K134" s="29">
        <f t="shared" si="19"/>
        <v>1143779</v>
      </c>
      <c r="L134" s="29">
        <f t="shared" si="20"/>
        <v>938</v>
      </c>
      <c r="M134" s="29">
        <f t="shared" si="21"/>
        <v>1101582</v>
      </c>
      <c r="N134" s="39">
        <f t="shared" si="22"/>
        <v>0.34318056322473772</v>
      </c>
      <c r="O134" s="39">
        <f t="shared" si="23"/>
        <v>0.26442027829600911</v>
      </c>
      <c r="P134" s="39">
        <f t="shared" si="24"/>
        <v>0.38442622950819672</v>
      </c>
      <c r="Q134" s="39">
        <f t="shared" si="25"/>
        <v>0.2766232230195666</v>
      </c>
      <c r="R134" s="40">
        <f t="shared" si="37"/>
        <v>0.25388003079334476</v>
      </c>
      <c r="S134" s="40">
        <f t="shared" si="38"/>
        <v>0.26154329452693414</v>
      </c>
      <c r="T134" s="15">
        <f t="shared" si="9"/>
        <v>113.91646674932451</v>
      </c>
      <c r="U134" s="43">
        <f t="shared" si="10"/>
        <v>-26.183700754544617</v>
      </c>
      <c r="V134" s="15">
        <f t="shared" si="26"/>
        <v>-0.45356569512957579</v>
      </c>
      <c r="W134" s="15">
        <f t="shared" si="27"/>
        <v>86.945430117977267</v>
      </c>
      <c r="X134" s="43">
        <f t="shared" si="28"/>
        <v>-51.975737185185686</v>
      </c>
      <c r="Y134" s="15">
        <f t="shared" si="29"/>
        <v>-0.89312040873004328</v>
      </c>
      <c r="Z134" s="43">
        <f t="shared" si="11"/>
        <v>193.42901576742082</v>
      </c>
      <c r="AA134" s="15">
        <f t="shared" si="30"/>
        <v>2.2047522789710046</v>
      </c>
      <c r="AB134" s="15">
        <f t="shared" si="31"/>
        <v>0.55974257647685566</v>
      </c>
      <c r="AC134" s="43">
        <f t="shared" si="32"/>
        <v>39.154511072606788</v>
      </c>
      <c r="AD134" s="15">
        <f t="shared" si="33"/>
        <v>1.1196698566343728</v>
      </c>
      <c r="AE134" s="15">
        <f t="shared" si="34"/>
        <v>0.29284214308665391</v>
      </c>
      <c r="AF134" s="43">
        <f t="shared" si="12"/>
        <v>27.464737794709634</v>
      </c>
      <c r="AG134" s="43">
        <f t="shared" si="35"/>
        <v>53.034001529386138</v>
      </c>
      <c r="AH134" s="15">
        <f t="shared" si="13"/>
        <v>1.501010398087874E-2</v>
      </c>
      <c r="AI134" s="15">
        <f t="shared" si="36"/>
        <v>2.3423331552080696E-2</v>
      </c>
    </row>
    <row r="135" spans="2:35" outlineLevel="2" x14ac:dyDescent="0.15">
      <c r="B135" s="16" t="str">
        <f t="shared" si="14"/>
        <v>Huila</v>
      </c>
      <c r="C135" s="38">
        <f t="shared" ref="C135:D147" si="39">E72</f>
        <v>93</v>
      </c>
      <c r="D135" s="38">
        <f t="shared" si="39"/>
        <v>129970</v>
      </c>
      <c r="E135" s="31">
        <f t="shared" si="15"/>
        <v>71.554974224821109</v>
      </c>
      <c r="F135" s="31" t="str">
        <f t="shared" si="16"/>
        <v>Casanare</v>
      </c>
      <c r="G135" s="38">
        <f t="shared" si="5"/>
        <v>19</v>
      </c>
      <c r="H135" s="38">
        <f t="shared" si="6"/>
        <v>41269</v>
      </c>
      <c r="I135" s="31">
        <f t="shared" si="17"/>
        <v>46.039400033923769</v>
      </c>
      <c r="J135" s="29">
        <f t="shared" si="18"/>
        <v>1336</v>
      </c>
      <c r="K135" s="29">
        <f t="shared" si="19"/>
        <v>1273749</v>
      </c>
      <c r="L135" s="29">
        <f t="shared" si="20"/>
        <v>957</v>
      </c>
      <c r="M135" s="29">
        <f t="shared" si="21"/>
        <v>1142851</v>
      </c>
      <c r="N135" s="39">
        <f t="shared" si="22"/>
        <v>0.36885698509110987</v>
      </c>
      <c r="O135" s="39">
        <f t="shared" si="23"/>
        <v>0.29446690755754679</v>
      </c>
      <c r="P135" s="39">
        <f t="shared" si="24"/>
        <v>0.39221311475409837</v>
      </c>
      <c r="Q135" s="39">
        <f t="shared" si="25"/>
        <v>0.28698646769022612</v>
      </c>
      <c r="R135" s="40">
        <f t="shared" si="37"/>
        <v>0.27944359292677795</v>
      </c>
      <c r="S135" s="40">
        <f t="shared" si="38"/>
        <v>0.28180484535489636</v>
      </c>
      <c r="T135" s="15">
        <f t="shared" si="9"/>
        <v>110.1871163930288</v>
      </c>
      <c r="U135" s="43">
        <f t="shared" si="10"/>
        <v>-38.632142168207693</v>
      </c>
      <c r="V135" s="15">
        <f t="shared" si="26"/>
        <v>-0.66920312682791594</v>
      </c>
      <c r="W135" s="15">
        <f t="shared" si="27"/>
        <v>84.428491275010472</v>
      </c>
      <c r="X135" s="43">
        <f t="shared" si="28"/>
        <v>-38.389091241086703</v>
      </c>
      <c r="Y135" s="15">
        <f t="shared" si="29"/>
        <v>-0.65965549921601929</v>
      </c>
      <c r="Z135" s="43">
        <f t="shared" si="11"/>
        <v>106.92564238902803</v>
      </c>
      <c r="AA135" s="15">
        <f t="shared" si="30"/>
        <v>1.4943145958389219</v>
      </c>
      <c r="AB135" s="15">
        <f t="shared" si="31"/>
        <v>0.41757663962415442</v>
      </c>
      <c r="AC135" s="43">
        <f t="shared" si="32"/>
        <v>69.793096682495957</v>
      </c>
      <c r="AD135" s="15">
        <f t="shared" si="33"/>
        <v>1.5159427931525924</v>
      </c>
      <c r="AE135" s="15">
        <f t="shared" si="34"/>
        <v>0.42720002439123594</v>
      </c>
      <c r="AF135" s="43">
        <f t="shared" si="12"/>
        <v>43.642529564668422</v>
      </c>
      <c r="AG135" s="43">
        <f t="shared" si="35"/>
        <v>41.96429442825395</v>
      </c>
      <c r="AH135" s="15">
        <f t="shared" si="13"/>
        <v>2.3376974395089224E-2</v>
      </c>
      <c r="AI135" s="15">
        <f t="shared" si="36"/>
        <v>8.8130052014830235E-3</v>
      </c>
    </row>
    <row r="136" spans="2:35" outlineLevel="2" x14ac:dyDescent="0.15">
      <c r="B136" s="16" t="str">
        <f t="shared" si="14"/>
        <v>Córdoba</v>
      </c>
      <c r="C136" s="38">
        <f t="shared" si="39"/>
        <v>146</v>
      </c>
      <c r="D136" s="38">
        <f t="shared" si="39"/>
        <v>146885</v>
      </c>
      <c r="E136" s="31">
        <f t="shared" si="15"/>
        <v>99.397487830615802</v>
      </c>
      <c r="F136" s="31" t="str">
        <f t="shared" si="16"/>
        <v>Córdoba</v>
      </c>
      <c r="G136" s="38">
        <f t="shared" si="5"/>
        <v>161</v>
      </c>
      <c r="H136" s="38">
        <f t="shared" si="6"/>
        <v>159118</v>
      </c>
      <c r="I136" s="31">
        <f t="shared" si="17"/>
        <v>101.18277001973379</v>
      </c>
      <c r="J136" s="29">
        <f t="shared" si="18"/>
        <v>1482</v>
      </c>
      <c r="K136" s="29">
        <f t="shared" si="19"/>
        <v>1420634</v>
      </c>
      <c r="L136" s="29">
        <f t="shared" si="20"/>
        <v>1118</v>
      </c>
      <c r="M136" s="29">
        <f t="shared" si="21"/>
        <v>1301969</v>
      </c>
      <c r="N136" s="39">
        <f t="shared" si="22"/>
        <v>0.40916620651573715</v>
      </c>
      <c r="O136" s="39">
        <f t="shared" si="23"/>
        <v>0.32842396794902917</v>
      </c>
      <c r="P136" s="39">
        <f t="shared" si="24"/>
        <v>0.45819672131147543</v>
      </c>
      <c r="Q136" s="39">
        <f t="shared" si="25"/>
        <v>0.32694330612842448</v>
      </c>
      <c r="R136" s="40">
        <f t="shared" si="37"/>
        <v>0.31144543775328798</v>
      </c>
      <c r="S136" s="40">
        <f t="shared" si="38"/>
        <v>0.30696488690932533</v>
      </c>
      <c r="T136" s="15">
        <f t="shared" si="9"/>
        <v>105.51851462372457</v>
      </c>
      <c r="U136" s="43">
        <f t="shared" si="10"/>
        <v>-6.1210267931087685</v>
      </c>
      <c r="V136" s="15">
        <f t="shared" si="26"/>
        <v>-0.10603114503748159</v>
      </c>
      <c r="W136" s="15">
        <f t="shared" si="27"/>
        <v>81.303050067834633</v>
      </c>
      <c r="X136" s="43">
        <f t="shared" si="28"/>
        <v>19.879719951899162</v>
      </c>
      <c r="Y136" s="15">
        <f t="shared" si="29"/>
        <v>0.34160138115250371</v>
      </c>
      <c r="Z136" s="43">
        <f t="shared" si="11"/>
        <v>937.4367106521313</v>
      </c>
      <c r="AA136" s="15">
        <f t="shared" si="30"/>
        <v>9.4311911811053619</v>
      </c>
      <c r="AB136" s="15">
        <f t="shared" si="31"/>
        <v>2.9373014659343086</v>
      </c>
      <c r="AC136" s="43">
        <f t="shared" si="32"/>
        <v>296.20129075111089</v>
      </c>
      <c r="AD136" s="15">
        <f t="shared" si="33"/>
        <v>2.9273886324059162</v>
      </c>
      <c r="AE136" s="15">
        <f t="shared" si="34"/>
        <v>0.89860552048612663</v>
      </c>
      <c r="AF136" s="43">
        <f t="shared" si="12"/>
        <v>15.800015958873729</v>
      </c>
      <c r="AG136" s="43">
        <f t="shared" si="35"/>
        <v>13.179075557556075</v>
      </c>
      <c r="AH136" s="15">
        <f t="shared" si="13"/>
        <v>2.8622558082605089E-2</v>
      </c>
      <c r="AI136" s="15">
        <f t="shared" si="36"/>
        <v>3.8286511585453979E-2</v>
      </c>
    </row>
    <row r="137" spans="2:35" outlineLevel="2" x14ac:dyDescent="0.15">
      <c r="B137" s="16" t="str">
        <f t="shared" si="14"/>
        <v>Meta</v>
      </c>
      <c r="C137" s="38">
        <f t="shared" si="39"/>
        <v>89</v>
      </c>
      <c r="D137" s="38">
        <f t="shared" si="39"/>
        <v>90908</v>
      </c>
      <c r="E137" s="31">
        <f t="shared" si="15"/>
        <v>97.901174814097772</v>
      </c>
      <c r="F137" s="31" t="str">
        <f t="shared" si="16"/>
        <v>Cesar</v>
      </c>
      <c r="G137" s="38">
        <f t="shared" si="5"/>
        <v>102</v>
      </c>
      <c r="H137" s="38">
        <f t="shared" si="6"/>
        <v>123632</v>
      </c>
      <c r="I137" s="31">
        <f t="shared" si="17"/>
        <v>82.502911867477678</v>
      </c>
      <c r="J137" s="29">
        <f t="shared" si="18"/>
        <v>1571</v>
      </c>
      <c r="K137" s="29">
        <f t="shared" si="19"/>
        <v>1511542</v>
      </c>
      <c r="L137" s="29">
        <f t="shared" si="20"/>
        <v>1220</v>
      </c>
      <c r="M137" s="29">
        <f t="shared" si="21"/>
        <v>1425601</v>
      </c>
      <c r="N137" s="39">
        <f t="shared" si="22"/>
        <v>0.43373826615129762</v>
      </c>
      <c r="O137" s="39">
        <f t="shared" si="23"/>
        <v>0.34944019456215425</v>
      </c>
      <c r="P137" s="39">
        <f t="shared" si="24"/>
        <v>0.5</v>
      </c>
      <c r="Q137" s="39">
        <f t="shared" si="25"/>
        <v>0.35798909510133348</v>
      </c>
      <c r="R137" s="40">
        <f t="shared" si="37"/>
        <v>0.33893208125559171</v>
      </c>
      <c r="S137" s="40">
        <f t="shared" si="38"/>
        <v>0.34246620061487898</v>
      </c>
      <c r="T137" s="15">
        <f t="shared" si="9"/>
        <v>101.50861478255081</v>
      </c>
      <c r="U137" s="43">
        <f t="shared" si="10"/>
        <v>-3.6074399684530363</v>
      </c>
      <c r="V137" s="15">
        <f t="shared" si="26"/>
        <v>-6.2489677539017269E-2</v>
      </c>
      <c r="W137" s="15">
        <f t="shared" si="27"/>
        <v>76.892991025436828</v>
      </c>
      <c r="X137" s="43">
        <f t="shared" si="28"/>
        <v>5.6099208420408502</v>
      </c>
      <c r="Y137" s="15">
        <f t="shared" si="29"/>
        <v>9.6397570611365502E-2</v>
      </c>
      <c r="Z137" s="43">
        <f t="shared" si="11"/>
        <v>1566.6775485114367</v>
      </c>
      <c r="AA137" s="15">
        <f t="shared" si="30"/>
        <v>16.002642986525583</v>
      </c>
      <c r="AB137" s="15">
        <f t="shared" si="31"/>
        <v>5.4238090930133138</v>
      </c>
      <c r="AC137" s="43">
        <f t="shared" si="32"/>
        <v>855.86090338411896</v>
      </c>
      <c r="AD137" s="15">
        <f t="shared" si="33"/>
        <v>10.373705412469157</v>
      </c>
      <c r="AE137" s="15">
        <f t="shared" si="34"/>
        <v>3.5526434789063179</v>
      </c>
      <c r="AF137" s="43">
        <f t="shared" si="12"/>
        <v>17.296328975391759</v>
      </c>
      <c r="AG137" s="43">
        <f t="shared" si="35"/>
        <v>5.5007825947000413</v>
      </c>
      <c r="AH137" s="15">
        <f t="shared" si="13"/>
        <v>1.8967985863695722E-2</v>
      </c>
      <c r="AI137" s="15">
        <f t="shared" si="36"/>
        <v>3.1885552117258194E-2</v>
      </c>
    </row>
    <row r="138" spans="2:35" outlineLevel="2" x14ac:dyDescent="0.15">
      <c r="B138" s="16" t="str">
        <f t="shared" si="14"/>
        <v>Tolima</v>
      </c>
      <c r="C138" s="38">
        <f t="shared" si="39"/>
        <v>127</v>
      </c>
      <c r="D138" s="38">
        <f t="shared" si="39"/>
        <v>149057</v>
      </c>
      <c r="E138" s="31">
        <f t="shared" si="15"/>
        <v>85.202305158429326</v>
      </c>
      <c r="F138" s="31" t="str">
        <f t="shared" si="16"/>
        <v>Tolima</v>
      </c>
      <c r="G138" s="38">
        <f t="shared" si="5"/>
        <v>66</v>
      </c>
      <c r="H138" s="38">
        <f t="shared" si="6"/>
        <v>114132</v>
      </c>
      <c r="I138" s="31">
        <f t="shared" si="17"/>
        <v>57.827778361896755</v>
      </c>
      <c r="J138" s="29">
        <f t="shared" si="18"/>
        <v>1698</v>
      </c>
      <c r="K138" s="29">
        <f t="shared" si="19"/>
        <v>1660599</v>
      </c>
      <c r="L138" s="29">
        <f t="shared" si="20"/>
        <v>1286</v>
      </c>
      <c r="M138" s="29">
        <f t="shared" si="21"/>
        <v>1539733</v>
      </c>
      <c r="N138" s="39">
        <f t="shared" si="22"/>
        <v>0.46880176697956932</v>
      </c>
      <c r="O138" s="39">
        <f t="shared" si="23"/>
        <v>0.38389938066538593</v>
      </c>
      <c r="P138" s="39">
        <f t="shared" si="24"/>
        <v>0.52704918032786885</v>
      </c>
      <c r="Q138" s="39">
        <f t="shared" si="25"/>
        <v>0.38664929623903288</v>
      </c>
      <c r="R138" s="40">
        <f t="shared" si="37"/>
        <v>0.36666978761377012</v>
      </c>
      <c r="S138" s="40">
        <f t="shared" si="38"/>
        <v>0.37231919567018318</v>
      </c>
      <c r="T138" s="15">
        <f t="shared" si="9"/>
        <v>97.462088537508848</v>
      </c>
      <c r="U138" s="43">
        <f t="shared" si="10"/>
        <v>-12.259783379079522</v>
      </c>
      <c r="V138" s="15">
        <f t="shared" si="26"/>
        <v>-0.21236941342239735</v>
      </c>
      <c r="W138" s="15">
        <f t="shared" si="27"/>
        <v>73.184579785271779</v>
      </c>
      <c r="X138" s="43">
        <f t="shared" si="28"/>
        <v>-15.356801423375025</v>
      </c>
      <c r="Y138" s="15">
        <f t="shared" si="29"/>
        <v>-0.26388221710379217</v>
      </c>
      <c r="Z138" s="43">
        <f t="shared" si="11"/>
        <v>401.19857085523006</v>
      </c>
      <c r="AA138" s="15">
        <f t="shared" si="30"/>
        <v>4.7087760138557497</v>
      </c>
      <c r="AB138" s="15">
        <f t="shared" si="31"/>
        <v>1.726565900921303</v>
      </c>
      <c r="AC138" s="43">
        <f t="shared" si="32"/>
        <v>219.14238479795512</v>
      </c>
      <c r="AD138" s="15">
        <f t="shared" si="33"/>
        <v>3.7895694942060927</v>
      </c>
      <c r="AE138" s="15">
        <f t="shared" si="34"/>
        <v>1.4109294660190752</v>
      </c>
      <c r="AF138" s="43">
        <f t="shared" si="12"/>
        <v>29.995198631060205</v>
      </c>
      <c r="AG138" s="43">
        <f t="shared" si="35"/>
        <v>30.175916100280965</v>
      </c>
      <c r="AH138" s="15">
        <f t="shared" si="13"/>
        <v>3.3393634241397907E-2</v>
      </c>
      <c r="AI138" s="15">
        <f t="shared" si="36"/>
        <v>3.0809716223026848E-2</v>
      </c>
    </row>
    <row r="139" spans="2:35" outlineLevel="2" x14ac:dyDescent="0.15">
      <c r="B139" s="16" t="str">
        <f t="shared" si="14"/>
        <v>Boyacá</v>
      </c>
      <c r="C139" s="38">
        <f t="shared" si="39"/>
        <v>114</v>
      </c>
      <c r="D139" s="38">
        <f t="shared" si="39"/>
        <v>129450</v>
      </c>
      <c r="E139" s="31">
        <f t="shared" si="15"/>
        <v>88.064889918887602</v>
      </c>
      <c r="F139" s="31" t="str">
        <f t="shared" si="16"/>
        <v>Boyacá</v>
      </c>
      <c r="G139" s="38">
        <f t="shared" si="5"/>
        <v>51</v>
      </c>
      <c r="H139" s="38">
        <f t="shared" si="6"/>
        <v>99677</v>
      </c>
      <c r="I139" s="31">
        <f t="shared" si="17"/>
        <v>51.165263802080723</v>
      </c>
      <c r="J139" s="29">
        <f t="shared" si="18"/>
        <v>1812</v>
      </c>
      <c r="K139" s="29">
        <f t="shared" si="19"/>
        <v>1790049</v>
      </c>
      <c r="L139" s="29">
        <f t="shared" si="20"/>
        <v>1337</v>
      </c>
      <c r="M139" s="29">
        <f t="shared" si="21"/>
        <v>1639410</v>
      </c>
      <c r="N139" s="39">
        <f t="shared" si="22"/>
        <v>0.50027609055770295</v>
      </c>
      <c r="O139" s="39">
        <f t="shared" si="23"/>
        <v>0.41382579566812544</v>
      </c>
      <c r="P139" s="39">
        <f t="shared" si="24"/>
        <v>0.54795081967213111</v>
      </c>
      <c r="Q139" s="39">
        <f t="shared" si="25"/>
        <v>0.41167963714957911</v>
      </c>
      <c r="R139" s="40">
        <f t="shared" si="37"/>
        <v>0.39886258816675568</v>
      </c>
      <c r="S139" s="40">
        <f t="shared" si="38"/>
        <v>0.399164466694306</v>
      </c>
      <c r="T139" s="15">
        <f t="shared" si="9"/>
        <v>92.765629116643723</v>
      </c>
      <c r="U139" s="43">
        <f t="shared" si="10"/>
        <v>-4.7007391977561213</v>
      </c>
      <c r="V139" s="15">
        <f t="shared" si="26"/>
        <v>-8.1428292426655502E-2</v>
      </c>
      <c r="W139" s="15">
        <f t="shared" si="27"/>
        <v>69.849795297929489</v>
      </c>
      <c r="X139" s="43">
        <f t="shared" si="28"/>
        <v>-18.684531495848766</v>
      </c>
      <c r="Y139" s="15">
        <f t="shared" si="29"/>
        <v>-0.32106396773258583</v>
      </c>
      <c r="Z139" s="43">
        <f t="shared" si="11"/>
        <v>1081.5023537207273</v>
      </c>
      <c r="AA139" s="15">
        <f t="shared" si="30"/>
        <v>12.280743832381416</v>
      </c>
      <c r="AB139" s="15">
        <f t="shared" si="31"/>
        <v>4.8983292695965739</v>
      </c>
      <c r="AC139" s="43">
        <f t="shared" si="32"/>
        <v>159.36158817016886</v>
      </c>
      <c r="AD139" s="15">
        <f t="shared" si="33"/>
        <v>3.1146441223603762</v>
      </c>
      <c r="AE139" s="15">
        <f t="shared" si="34"/>
        <v>1.2432552600445343</v>
      </c>
      <c r="AF139" s="43">
        <f t="shared" si="12"/>
        <v>27.132613870601929</v>
      </c>
      <c r="AG139" s="43">
        <f t="shared" si="35"/>
        <v>36.838430660096996</v>
      </c>
      <c r="AH139" s="15">
        <f t="shared" si="13"/>
        <v>3.0075138213686299E-2</v>
      </c>
      <c r="AI139" s="15">
        <f t="shared" si="36"/>
        <v>2.868230868274068E-2</v>
      </c>
    </row>
    <row r="140" spans="2:35" outlineLevel="2" x14ac:dyDescent="0.15">
      <c r="B140" s="16" t="str">
        <f t="shared" si="14"/>
        <v>Casanare</v>
      </c>
      <c r="C140" s="38">
        <f t="shared" si="39"/>
        <v>16</v>
      </c>
      <c r="D140" s="38">
        <f t="shared" si="39"/>
        <v>34515</v>
      </c>
      <c r="E140" s="31">
        <f t="shared" si="15"/>
        <v>46.356656526148051</v>
      </c>
      <c r="F140" s="31" t="str">
        <f t="shared" si="16"/>
        <v>Bolívar</v>
      </c>
      <c r="G140" s="38">
        <f t="shared" si="5"/>
        <v>122</v>
      </c>
      <c r="H140" s="38">
        <f t="shared" si="6"/>
        <v>210859</v>
      </c>
      <c r="I140" s="31">
        <f t="shared" si="17"/>
        <v>57.858568996343529</v>
      </c>
      <c r="J140" s="29">
        <f t="shared" si="18"/>
        <v>1828</v>
      </c>
      <c r="K140" s="29">
        <f t="shared" si="19"/>
        <v>1824564</v>
      </c>
      <c r="L140" s="29">
        <f t="shared" si="20"/>
        <v>1459</v>
      </c>
      <c r="M140" s="29">
        <f t="shared" si="21"/>
        <v>1850269</v>
      </c>
      <c r="N140" s="39">
        <f t="shared" si="22"/>
        <v>0.50469353948094975</v>
      </c>
      <c r="O140" s="39">
        <f t="shared" si="23"/>
        <v>0.42180501709585466</v>
      </c>
      <c r="P140" s="39">
        <f t="shared" si="24"/>
        <v>0.59795081967213115</v>
      </c>
      <c r="Q140" s="39">
        <f t="shared" si="25"/>
        <v>0.46462939139636494</v>
      </c>
      <c r="R140" s="40">
        <f t="shared" si="37"/>
        <v>0.41781540638199005</v>
      </c>
      <c r="S140" s="40">
        <f t="shared" si="38"/>
        <v>0.43815451427297203</v>
      </c>
      <c r="T140" s="15">
        <f t="shared" si="9"/>
        <v>90.000689747284426</v>
      </c>
      <c r="U140" s="43">
        <f t="shared" si="10"/>
        <v>-43.644033221136375</v>
      </c>
      <c r="V140" s="15">
        <f t="shared" si="26"/>
        <v>-0.75602132990185467</v>
      </c>
      <c r="W140" s="15">
        <f t="shared" si="27"/>
        <v>65.006357296903673</v>
      </c>
      <c r="X140" s="43">
        <f t="shared" si="28"/>
        <v>-7.1477883005601441</v>
      </c>
      <c r="Y140" s="15">
        <f t="shared" si="29"/>
        <v>-0.12282337787277486</v>
      </c>
      <c r="Z140" s="43">
        <f t="shared" si="11"/>
        <v>61.316598742215369</v>
      </c>
      <c r="AA140" s="15">
        <f t="shared" si="30"/>
        <v>1.3227140034922271</v>
      </c>
      <c r="AB140" s="15">
        <f t="shared" si="31"/>
        <v>0.55265028889625389</v>
      </c>
      <c r="AC140" s="43">
        <f t="shared" si="32"/>
        <v>471.07130579225429</v>
      </c>
      <c r="AD140" s="15">
        <f t="shared" si="33"/>
        <v>8.1417724973810621</v>
      </c>
      <c r="AE140" s="15">
        <f t="shared" si="34"/>
        <v>3.5673543739110416</v>
      </c>
      <c r="AF140" s="43">
        <f t="shared" si="12"/>
        <v>68.840847263341487</v>
      </c>
      <c r="AG140" s="43">
        <f t="shared" si="35"/>
        <v>30.145125465834191</v>
      </c>
      <c r="AH140" s="15">
        <f t="shared" si="13"/>
        <v>8.4021950649805152E-3</v>
      </c>
      <c r="AI140" s="15">
        <f t="shared" si="36"/>
        <v>6.6339097841157449E-2</v>
      </c>
    </row>
    <row r="141" spans="2:35" outlineLevel="2" x14ac:dyDescent="0.15">
      <c r="B141" s="16" t="str">
        <f t="shared" si="14"/>
        <v>Bolívar</v>
      </c>
      <c r="C141" s="38">
        <f t="shared" si="39"/>
        <v>158</v>
      </c>
      <c r="D141" s="38">
        <f t="shared" si="39"/>
        <v>185444</v>
      </c>
      <c r="E141" s="31">
        <f t="shared" si="15"/>
        <v>85.20092318975</v>
      </c>
      <c r="F141" s="31" t="str">
        <f t="shared" si="16"/>
        <v>Atlántico</v>
      </c>
      <c r="G141" s="38">
        <f t="shared" si="5"/>
        <v>139</v>
      </c>
      <c r="H141" s="38">
        <f t="shared" si="6"/>
        <v>230819</v>
      </c>
      <c r="I141" s="31">
        <f t="shared" si="17"/>
        <v>60.220345812086528</v>
      </c>
      <c r="J141" s="29">
        <f t="shared" si="18"/>
        <v>1986</v>
      </c>
      <c r="K141" s="29">
        <f t="shared" si="19"/>
        <v>2010008</v>
      </c>
      <c r="L141" s="29">
        <f t="shared" si="20"/>
        <v>1598</v>
      </c>
      <c r="M141" s="29">
        <f t="shared" si="21"/>
        <v>2081088</v>
      </c>
      <c r="N141" s="39">
        <f t="shared" si="22"/>
        <v>0.54831584759801211</v>
      </c>
      <c r="O141" s="39">
        <f t="shared" si="23"/>
        <v>0.46467619595848908</v>
      </c>
      <c r="P141" s="39">
        <f t="shared" si="24"/>
        <v>0.65491803278688521</v>
      </c>
      <c r="Q141" s="39">
        <f t="shared" si="25"/>
        <v>0.52259139124218057</v>
      </c>
      <c r="R141" s="40">
        <f t="shared" si="37"/>
        <v>0.4432406065271719</v>
      </c>
      <c r="S141" s="40">
        <f t="shared" si="38"/>
        <v>0.49361039131927276</v>
      </c>
      <c r="T141" s="15">
        <f t="shared" si="9"/>
        <v>86.29152438428072</v>
      </c>
      <c r="U141" s="43">
        <f t="shared" si="10"/>
        <v>-1.0906011945307199</v>
      </c>
      <c r="V141" s="15">
        <f t="shared" si="26"/>
        <v>-1.8891878330858761E-2</v>
      </c>
      <c r="W141" s="15">
        <f t="shared" si="27"/>
        <v>58.117494139598016</v>
      </c>
      <c r="X141" s="43">
        <f t="shared" si="28"/>
        <v>2.1028516724885122</v>
      </c>
      <c r="Y141" s="15">
        <f t="shared" si="29"/>
        <v>3.6134162725582238E-2</v>
      </c>
      <c r="Z141" s="43">
        <f t="shared" si="11"/>
        <v>4509.9233489440458</v>
      </c>
      <c r="AA141" s="15">
        <f t="shared" si="30"/>
        <v>52.932799083644284</v>
      </c>
      <c r="AB141" s="15">
        <f t="shared" si="31"/>
        <v>23.461965971015424</v>
      </c>
      <c r="AC141" s="43">
        <f t="shared" si="32"/>
        <v>1666.5764824668754</v>
      </c>
      <c r="AD141" s="15">
        <f t="shared" si="33"/>
        <v>27.674641518454798</v>
      </c>
      <c r="AE141" s="15">
        <f t="shared" si="34"/>
        <v>13.660490629545066</v>
      </c>
      <c r="AF141" s="43">
        <f t="shared" si="12"/>
        <v>29.996580599739531</v>
      </c>
      <c r="AG141" s="43">
        <f t="shared" si="35"/>
        <v>27.783348650091192</v>
      </c>
      <c r="AH141" s="15">
        <f t="shared" si="13"/>
        <v>4.9250959482998825E-2</v>
      </c>
      <c r="AI141" s="15">
        <f t="shared" si="36"/>
        <v>7.6989689139462553E-2</v>
      </c>
    </row>
    <row r="142" spans="2:35" outlineLevel="2" x14ac:dyDescent="0.15">
      <c r="B142" s="16" t="str">
        <f t="shared" si="14"/>
        <v>Atlántico</v>
      </c>
      <c r="C142" s="38">
        <f t="shared" si="39"/>
        <v>189</v>
      </c>
      <c r="D142" s="38">
        <f t="shared" si="39"/>
        <v>247615</v>
      </c>
      <c r="E142" s="31">
        <f t="shared" si="15"/>
        <v>76.328170748944942</v>
      </c>
      <c r="F142" s="31" t="str">
        <f t="shared" si="16"/>
        <v>Meta</v>
      </c>
      <c r="G142" s="38">
        <f t="shared" si="5"/>
        <v>45</v>
      </c>
      <c r="H142" s="38">
        <f t="shared" si="6"/>
        <v>92887</v>
      </c>
      <c r="I142" s="31">
        <f t="shared" si="17"/>
        <v>48.445961221699484</v>
      </c>
      <c r="J142" s="29">
        <f t="shared" si="18"/>
        <v>2175</v>
      </c>
      <c r="K142" s="29">
        <f t="shared" si="19"/>
        <v>2257623</v>
      </c>
      <c r="L142" s="29">
        <f t="shared" si="20"/>
        <v>1643</v>
      </c>
      <c r="M142" s="29">
        <f t="shared" si="21"/>
        <v>2173975</v>
      </c>
      <c r="N142" s="39">
        <f t="shared" si="22"/>
        <v>0.60049696300386524</v>
      </c>
      <c r="O142" s="39">
        <f t="shared" si="23"/>
        <v>0.52192014536678066</v>
      </c>
      <c r="P142" s="39">
        <f t="shared" si="24"/>
        <v>0.67336065573770487</v>
      </c>
      <c r="Q142" s="39">
        <f t="shared" si="25"/>
        <v>0.54591666463682442</v>
      </c>
      <c r="R142" s="40">
        <f t="shared" si="37"/>
        <v>0.49329817066263487</v>
      </c>
      <c r="S142" s="40">
        <f t="shared" si="38"/>
        <v>0.5342540279395025</v>
      </c>
      <c r="T142" s="15">
        <f t="shared" si="9"/>
        <v>78.988856873803684</v>
      </c>
      <c r="U142" s="43">
        <f t="shared" si="10"/>
        <v>-2.6606861248587421</v>
      </c>
      <c r="V142" s="15">
        <f t="shared" si="26"/>
        <v>-4.6089586917300571E-2</v>
      </c>
      <c r="W142" s="15">
        <f t="shared" si="27"/>
        <v>53.068643308905095</v>
      </c>
      <c r="X142" s="43">
        <f t="shared" si="28"/>
        <v>-4.6226820872056109</v>
      </c>
      <c r="Y142" s="15">
        <f t="shared" si="29"/>
        <v>-7.9433442193310097E-2</v>
      </c>
      <c r="Z142" s="43">
        <f t="shared" si="11"/>
        <v>1656.0827695397236</v>
      </c>
      <c r="AA142" s="15">
        <f t="shared" si="30"/>
        <v>21.696874866644372</v>
      </c>
      <c r="AB142" s="15">
        <f t="shared" si="31"/>
        <v>10.703028680811769</v>
      </c>
      <c r="AC142" s="43">
        <f t="shared" si="32"/>
        <v>609.89376620241205</v>
      </c>
      <c r="AD142" s="15">
        <f t="shared" si="33"/>
        <v>12.589156058054101</v>
      </c>
      <c r="AE142" s="15">
        <f t="shared" si="34"/>
        <v>6.7258073323743925</v>
      </c>
      <c r="AF142" s="43">
        <f t="shared" si="12"/>
        <v>38.869333040544589</v>
      </c>
      <c r="AG142" s="43">
        <f t="shared" si="35"/>
        <v>39.557733240478235</v>
      </c>
      <c r="AH142" s="15">
        <f t="shared" si="13"/>
        <v>7.1388989364233268E-2</v>
      </c>
      <c r="AI142" s="15">
        <f t="shared" si="36"/>
        <v>3.2397275219035966E-2</v>
      </c>
    </row>
    <row r="143" spans="2:35" outlineLevel="2" x14ac:dyDescent="0.15">
      <c r="B143" s="16" t="str">
        <f t="shared" si="14"/>
        <v>Cundinamarca</v>
      </c>
      <c r="C143" s="38">
        <f t="shared" si="39"/>
        <v>167</v>
      </c>
      <c r="D143" s="38">
        <f t="shared" si="39"/>
        <v>213177</v>
      </c>
      <c r="E143" s="31">
        <f t="shared" si="15"/>
        <v>78.338657547484019</v>
      </c>
      <c r="F143" s="31" t="str">
        <f t="shared" si="16"/>
        <v>Cundinamarca</v>
      </c>
      <c r="G143" s="38">
        <f t="shared" si="5"/>
        <v>103</v>
      </c>
      <c r="H143" s="38">
        <f t="shared" si="6"/>
        <v>207543</v>
      </c>
      <c r="I143" s="31">
        <f t="shared" si="17"/>
        <v>49.628269804329697</v>
      </c>
      <c r="J143" s="29">
        <f t="shared" si="18"/>
        <v>2342</v>
      </c>
      <c r="K143" s="29">
        <f t="shared" si="19"/>
        <v>2470800</v>
      </c>
      <c r="L143" s="29">
        <f t="shared" si="20"/>
        <v>1746</v>
      </c>
      <c r="M143" s="29">
        <f t="shared" si="21"/>
        <v>2381518</v>
      </c>
      <c r="N143" s="39">
        <f t="shared" si="22"/>
        <v>0.646604086140254</v>
      </c>
      <c r="O143" s="39">
        <f t="shared" si="23"/>
        <v>0.57120267430489569</v>
      </c>
      <c r="P143" s="39">
        <f t="shared" si="24"/>
        <v>0.71557377049180326</v>
      </c>
      <c r="Q143" s="39">
        <f t="shared" si="25"/>
        <v>0.59803372317186754</v>
      </c>
      <c r="R143" s="40">
        <f t="shared" si="37"/>
        <v>0.54656140983583823</v>
      </c>
      <c r="S143" s="40">
        <f t="shared" si="38"/>
        <v>0.57197519390434604</v>
      </c>
      <c r="T143" s="15">
        <f t="shared" si="9"/>
        <v>71.218528194598903</v>
      </c>
      <c r="U143" s="43">
        <f t="shared" si="10"/>
        <v>7.1201293528851153</v>
      </c>
      <c r="V143" s="15">
        <f t="shared" si="26"/>
        <v>0.1233380433739226</v>
      </c>
      <c r="W143" s="15">
        <f t="shared" si="27"/>
        <v>48.38282885052287</v>
      </c>
      <c r="X143" s="43">
        <f t="shared" si="28"/>
        <v>1.2454409538068276</v>
      </c>
      <c r="Y143" s="15">
        <f t="shared" si="29"/>
        <v>2.1400922698795868E-2</v>
      </c>
      <c r="Z143" s="43">
        <f t="shared" si="11"/>
        <v>635.1540482119176</v>
      </c>
      <c r="AA143" s="15">
        <f t="shared" si="30"/>
        <v>8.1077984751899379</v>
      </c>
      <c r="AB143" s="15">
        <f t="shared" si="31"/>
        <v>4.4314097652646716</v>
      </c>
      <c r="AC143" s="43">
        <f t="shared" si="32"/>
        <v>2318.9780414057591</v>
      </c>
      <c r="AD143" s="15">
        <f t="shared" si="33"/>
        <v>46.726957247327725</v>
      </c>
      <c r="AE143" s="15">
        <f t="shared" si="34"/>
        <v>26.726660432100363</v>
      </c>
      <c r="AF143" s="43">
        <f t="shared" si="12"/>
        <v>36.858846242005512</v>
      </c>
      <c r="AG143" s="43">
        <f t="shared" si="35"/>
        <v>38.375424657848022</v>
      </c>
      <c r="AH143" s="15">
        <f t="shared" si="13"/>
        <v>6.5283703435968024E-2</v>
      </c>
      <c r="AI143" s="15">
        <f t="shared" si="36"/>
        <v>7.6125080581513849E-2</v>
      </c>
    </row>
    <row r="144" spans="2:35" outlineLevel="2" x14ac:dyDescent="0.15">
      <c r="B144" s="16" t="str">
        <f t="shared" si="14"/>
        <v>Santander</v>
      </c>
      <c r="C144" s="38">
        <f t="shared" si="39"/>
        <v>114</v>
      </c>
      <c r="D144" s="38">
        <f t="shared" si="39"/>
        <v>206050</v>
      </c>
      <c r="E144" s="31">
        <f t="shared" si="15"/>
        <v>55.326377092938607</v>
      </c>
      <c r="F144" s="31" t="str">
        <f t="shared" si="16"/>
        <v>Santander</v>
      </c>
      <c r="G144" s="38">
        <f t="shared" si="5"/>
        <v>72</v>
      </c>
      <c r="H144" s="38">
        <f t="shared" si="6"/>
        <v>184251</v>
      </c>
      <c r="I144" s="31">
        <f t="shared" si="17"/>
        <v>39.077128482342019</v>
      </c>
      <c r="J144" s="29">
        <f t="shared" si="18"/>
        <v>2456</v>
      </c>
      <c r="K144" s="29">
        <f t="shared" si="19"/>
        <v>2676850</v>
      </c>
      <c r="L144" s="29">
        <f t="shared" si="20"/>
        <v>1818</v>
      </c>
      <c r="M144" s="29">
        <f t="shared" si="21"/>
        <v>2565769</v>
      </c>
      <c r="N144" s="39">
        <f t="shared" si="22"/>
        <v>0.67807840971838762</v>
      </c>
      <c r="O144" s="39">
        <f t="shared" si="23"/>
        <v>0.61883757435367492</v>
      </c>
      <c r="P144" s="39">
        <f t="shared" si="24"/>
        <v>0.7450819672131147</v>
      </c>
      <c r="Q144" s="39">
        <f t="shared" si="25"/>
        <v>0.6443018225639946</v>
      </c>
      <c r="R144" s="40">
        <f t="shared" si="37"/>
        <v>0.5950201243292853</v>
      </c>
      <c r="S144" s="40">
        <f t="shared" si="38"/>
        <v>0.62116777286793101</v>
      </c>
      <c r="T144" s="15">
        <f t="shared" si="9"/>
        <v>64.14910949549612</v>
      </c>
      <c r="U144" s="43">
        <f t="shared" si="10"/>
        <v>-8.8227324025575129</v>
      </c>
      <c r="V144" s="15">
        <f t="shared" si="26"/>
        <v>-0.15283128968748511</v>
      </c>
      <c r="W144" s="15">
        <f t="shared" si="27"/>
        <v>42.272007727774152</v>
      </c>
      <c r="X144" s="43">
        <f t="shared" si="28"/>
        <v>-3.1948792454321335</v>
      </c>
      <c r="Y144" s="15">
        <f t="shared" si="29"/>
        <v>-5.489892038196563E-2</v>
      </c>
      <c r="Z144" s="43">
        <f t="shared" si="11"/>
        <v>362.00948906517743</v>
      </c>
      <c r="AA144" s="15">
        <f t="shared" si="30"/>
        <v>6.5431627387613869</v>
      </c>
      <c r="AB144" s="15">
        <f t="shared" si="31"/>
        <v>3.8933135063245476</v>
      </c>
      <c r="AC144" s="43">
        <f t="shared" si="32"/>
        <v>711.80140174812811</v>
      </c>
      <c r="AD144" s="15">
        <f t="shared" si="33"/>
        <v>18.215294454651996</v>
      </c>
      <c r="AE144" s="15">
        <f t="shared" si="34"/>
        <v>11.314753888529754</v>
      </c>
      <c r="AF144" s="43">
        <f t="shared" si="12"/>
        <v>59.871126696550924</v>
      </c>
      <c r="AG144" s="43">
        <f t="shared" si="35"/>
        <v>48.926565979835701</v>
      </c>
      <c r="AH144" s="15">
        <f t="shared" si="13"/>
        <v>6.8677373841724246E-2</v>
      </c>
      <c r="AI144" s="15">
        <f t="shared" si="36"/>
        <v>7.243612281882196E-2</v>
      </c>
    </row>
    <row r="145" spans="2:35" outlineLevel="2" x14ac:dyDescent="0.15">
      <c r="B145" s="16" t="str">
        <f t="shared" si="14"/>
        <v>Valle del Cauca</v>
      </c>
      <c r="C145" s="38">
        <f t="shared" si="39"/>
        <v>310</v>
      </c>
      <c r="D145" s="38">
        <f t="shared" si="39"/>
        <v>371599</v>
      </c>
      <c r="E145" s="31">
        <f t="shared" si="15"/>
        <v>83.423260019537182</v>
      </c>
      <c r="F145" s="31" t="str">
        <f t="shared" si="16"/>
        <v>Valle del Cauca</v>
      </c>
      <c r="G145" s="38">
        <f t="shared" si="5"/>
        <v>184</v>
      </c>
      <c r="H145" s="38">
        <f t="shared" si="6"/>
        <v>324298</v>
      </c>
      <c r="I145" s="31">
        <f t="shared" si="17"/>
        <v>56.737938562680007</v>
      </c>
      <c r="J145" s="29">
        <f t="shared" si="18"/>
        <v>2766</v>
      </c>
      <c r="K145" s="29">
        <f t="shared" si="19"/>
        <v>3048449</v>
      </c>
      <c r="L145" s="29">
        <f t="shared" si="20"/>
        <v>2002</v>
      </c>
      <c r="M145" s="29">
        <f t="shared" si="21"/>
        <v>2890067</v>
      </c>
      <c r="N145" s="39">
        <f t="shared" si="22"/>
        <v>0.76366648260629488</v>
      </c>
      <c r="O145" s="39">
        <f t="shared" si="23"/>
        <v>0.7047443019597236</v>
      </c>
      <c r="P145" s="39">
        <f t="shared" si="24"/>
        <v>0.82049180327868854</v>
      </c>
      <c r="Q145" s="39">
        <f t="shared" si="25"/>
        <v>0.72573775559376408</v>
      </c>
      <c r="R145" s="40">
        <f t="shared" si="37"/>
        <v>0.66179093815669932</v>
      </c>
      <c r="S145" s="40">
        <f t="shared" si="38"/>
        <v>0.68501978907887939</v>
      </c>
      <c r="T145" s="15">
        <f t="shared" si="9"/>
        <v>54.408222954032809</v>
      </c>
      <c r="U145" s="43">
        <f t="shared" si="10"/>
        <v>29.015037065504373</v>
      </c>
      <c r="V145" s="15">
        <f t="shared" si="26"/>
        <v>0.50261136037241494</v>
      </c>
      <c r="W145" s="15">
        <f t="shared" si="27"/>
        <v>34.340155858800273</v>
      </c>
      <c r="X145" s="43">
        <f t="shared" si="28"/>
        <v>22.397782703879734</v>
      </c>
      <c r="Y145" s="15">
        <f t="shared" si="29"/>
        <v>0.38487028614646279</v>
      </c>
      <c r="Z145" s="43">
        <f t="shared" si="11"/>
        <v>165.97965465349586</v>
      </c>
      <c r="AA145" s="15">
        <f t="shared" si="30"/>
        <v>1.9896088286962712</v>
      </c>
      <c r="AB145" s="15">
        <f t="shared" si="31"/>
        <v>1.3167050933077571</v>
      </c>
      <c r="AC145" s="43">
        <f t="shared" si="32"/>
        <v>147.42093792371472</v>
      </c>
      <c r="AD145" s="15">
        <f t="shared" si="33"/>
        <v>2.5982780068904798</v>
      </c>
      <c r="AE145" s="15">
        <f t="shared" si="34"/>
        <v>1.7798718522484076</v>
      </c>
      <c r="AF145" s="43">
        <f t="shared" si="12"/>
        <v>31.774243769952349</v>
      </c>
      <c r="AG145" s="43">
        <f t="shared" si="35"/>
        <v>31.265755899497712</v>
      </c>
      <c r="AH145" s="15">
        <f t="shared" si="13"/>
        <v>0.14005500455928138</v>
      </c>
      <c r="AI145" s="15">
        <f t="shared" si="36"/>
        <v>0.14067723677068766</v>
      </c>
    </row>
    <row r="146" spans="2:35" outlineLevel="2" x14ac:dyDescent="0.15">
      <c r="B146" s="16" t="str">
        <f t="shared" si="14"/>
        <v>Antioquia</v>
      </c>
      <c r="C146" s="38">
        <f t="shared" si="39"/>
        <v>373</v>
      </c>
      <c r="D146" s="38">
        <f t="shared" si="39"/>
        <v>579644</v>
      </c>
      <c r="E146" s="31">
        <f t="shared" si="15"/>
        <v>64.349842317008367</v>
      </c>
      <c r="F146" s="31" t="str">
        <f t="shared" si="16"/>
        <v>Antioquia</v>
      </c>
      <c r="G146" s="38">
        <f t="shared" si="5"/>
        <v>211</v>
      </c>
      <c r="H146" s="38">
        <f t="shared" si="6"/>
        <v>458869</v>
      </c>
      <c r="I146" s="31">
        <f t="shared" si="17"/>
        <v>45.982622491386429</v>
      </c>
      <c r="J146" s="29">
        <f t="shared" si="18"/>
        <v>3139</v>
      </c>
      <c r="K146" s="29">
        <f t="shared" si="19"/>
        <v>3628093</v>
      </c>
      <c r="L146" s="29">
        <f t="shared" si="20"/>
        <v>2213</v>
      </c>
      <c r="M146" s="29">
        <f t="shared" si="21"/>
        <v>3348936</v>
      </c>
      <c r="N146" s="39">
        <f t="shared" si="22"/>
        <v>0.86664826062948652</v>
      </c>
      <c r="O146" s="39">
        <f t="shared" si="23"/>
        <v>0.83874713624205599</v>
      </c>
      <c r="P146" s="39">
        <f t="shared" si="24"/>
        <v>0.90696721311475414</v>
      </c>
      <c r="Q146" s="39">
        <f t="shared" si="25"/>
        <v>0.84096641921005899</v>
      </c>
      <c r="R146" s="40">
        <f t="shared" si="37"/>
        <v>0.77174571910088985</v>
      </c>
      <c r="S146" s="40">
        <f t="shared" si="38"/>
        <v>0.78335208740191153</v>
      </c>
      <c r="T146" s="15">
        <f t="shared" si="9"/>
        <v>38.367426317388109</v>
      </c>
      <c r="U146" s="43">
        <f t="shared" si="10"/>
        <v>25.982415999620258</v>
      </c>
      <c r="V146" s="15">
        <f t="shared" si="26"/>
        <v>0.45007895119516816</v>
      </c>
      <c r="W146" s="15">
        <f t="shared" si="27"/>
        <v>22.125079961160807</v>
      </c>
      <c r="X146" s="43">
        <f t="shared" si="28"/>
        <v>23.857542530225622</v>
      </c>
      <c r="Y146" s="15">
        <f t="shared" si="29"/>
        <v>0.40995393793015189</v>
      </c>
      <c r="Z146" s="43">
        <f t="shared" si="11"/>
        <v>142.97456512047435</v>
      </c>
      <c r="AA146" s="15">
        <f t="shared" si="30"/>
        <v>2.2218324081686927</v>
      </c>
      <c r="AB146" s="15">
        <f t="shared" si="31"/>
        <v>1.7146896495638095</v>
      </c>
      <c r="AC146" s="43">
        <f t="shared" si="32"/>
        <v>112.16533916847254</v>
      </c>
      <c r="AD146" s="15">
        <f t="shared" si="33"/>
        <v>2.4392984369145889</v>
      </c>
      <c r="AE146" s="15">
        <f t="shared" si="34"/>
        <v>1.9108295223532634</v>
      </c>
      <c r="AF146" s="43">
        <f t="shared" si="12"/>
        <v>50.847661472481164</v>
      </c>
      <c r="AG146" s="43">
        <f t="shared" si="35"/>
        <v>42.02107197079129</v>
      </c>
      <c r="AH146" s="15">
        <f t="shared" si="13"/>
        <v>0.25013615753253715</v>
      </c>
      <c r="AI146" s="15">
        <f t="shared" si="36"/>
        <v>0.2197372835273036</v>
      </c>
    </row>
    <row r="147" spans="2:35" outlineLevel="2" x14ac:dyDescent="0.15">
      <c r="B147" s="16" t="str">
        <f t="shared" si="14"/>
        <v>Bogotá</v>
      </c>
      <c r="C147" s="38">
        <f t="shared" si="39"/>
        <v>483</v>
      </c>
      <c r="D147" s="38">
        <f t="shared" si="39"/>
        <v>697517</v>
      </c>
      <c r="E147" s="31">
        <f t="shared" si="15"/>
        <v>69.245624120989163</v>
      </c>
      <c r="F147" s="31" t="str">
        <f t="shared" si="16"/>
        <v>Bogotá</v>
      </c>
      <c r="G147" s="38">
        <f t="shared" si="5"/>
        <v>227</v>
      </c>
      <c r="H147" s="38">
        <f t="shared" si="6"/>
        <v>633311</v>
      </c>
      <c r="I147" s="31">
        <f t="shared" si="17"/>
        <v>35.843369213545955</v>
      </c>
      <c r="J147" s="29">
        <f t="shared" si="18"/>
        <v>3622</v>
      </c>
      <c r="K147" s="29">
        <f t="shared" si="19"/>
        <v>4325610</v>
      </c>
      <c r="L147" s="29">
        <f t="shared" si="20"/>
        <v>2440</v>
      </c>
      <c r="M147" s="29">
        <f t="shared" si="21"/>
        <v>3982247</v>
      </c>
      <c r="N147" s="39">
        <f t="shared" si="22"/>
        <v>1</v>
      </c>
      <c r="O147" s="39">
        <f t="shared" si="23"/>
        <v>1</v>
      </c>
      <c r="P147" s="39">
        <f t="shared" si="24"/>
        <v>1</v>
      </c>
      <c r="Q147" s="39">
        <f t="shared" si="25"/>
        <v>1</v>
      </c>
      <c r="R147" s="40">
        <f t="shared" si="37"/>
        <v>0.919373568121028</v>
      </c>
      <c r="S147" s="40">
        <f t="shared" si="38"/>
        <v>0.9204832096050295</v>
      </c>
      <c r="T147" s="15">
        <f t="shared" si="9"/>
        <v>16.830679268260013</v>
      </c>
      <c r="U147" s="43">
        <f t="shared" si="10"/>
        <v>52.41494485272915</v>
      </c>
      <c r="V147" s="15">
        <f t="shared" si="26"/>
        <v>0.90795495717618024</v>
      </c>
      <c r="W147" s="15">
        <f t="shared" si="27"/>
        <v>5.0903203327751925</v>
      </c>
      <c r="X147" s="43">
        <f t="shared" si="28"/>
        <v>30.753048880770763</v>
      </c>
      <c r="Y147" s="15">
        <f t="shared" si="29"/>
        <v>0.5284422515880639</v>
      </c>
      <c r="Z147" s="43">
        <f t="shared" si="11"/>
        <v>76.265483847733094</v>
      </c>
      <c r="AA147" s="15">
        <f t="shared" si="30"/>
        <v>1.1013762214703777</v>
      </c>
      <c r="AB147" s="15">
        <f t="shared" si="31"/>
        <v>1.0125761865768768</v>
      </c>
      <c r="AC147" s="43">
        <f t="shared" si="32"/>
        <v>67.828356089677143</v>
      </c>
      <c r="AD147" s="15">
        <f t="shared" si="33"/>
        <v>1.8923543622691417</v>
      </c>
      <c r="AE147" s="15">
        <f t="shared" si="34"/>
        <v>1.7418804170915783</v>
      </c>
      <c r="AF147" s="43">
        <f t="shared" si="12"/>
        <v>45.951879668500368</v>
      </c>
      <c r="AG147" s="43">
        <f t="shared" si="35"/>
        <v>52.160325248631764</v>
      </c>
      <c r="AH147" s="15">
        <f>(N147+1)*D147/SUM(D$115:D$147)</f>
        <v>0.32250572751588791</v>
      </c>
      <c r="AI147" s="15">
        <f>(P147+1)*H147/SUM(H$115:H$147)</f>
        <v>0.31806716157988191</v>
      </c>
    </row>
    <row r="148" spans="2:35" outlineLevel="2" x14ac:dyDescent="0.15">
      <c r="C148" s="38"/>
      <c r="D148" s="38"/>
      <c r="E148" s="38"/>
      <c r="F148" s="38"/>
      <c r="G148" s="38"/>
    </row>
    <row r="149" spans="2:35" outlineLevel="1" x14ac:dyDescent="0.15">
      <c r="C149" s="38" t="s">
        <v>136</v>
      </c>
      <c r="E149" s="38">
        <f>SUM(AH115:AH147)-1</f>
        <v>0.22627768068398613</v>
      </c>
      <c r="F149" s="38"/>
      <c r="G149" s="38"/>
      <c r="I149" s="38" t="s">
        <v>136</v>
      </c>
      <c r="K149" s="38">
        <f>SUM(AI115:AI147)-1</f>
        <v>0.28022623426866922</v>
      </c>
    </row>
    <row r="150" spans="2:35" outlineLevel="1" x14ac:dyDescent="0.15">
      <c r="C150" s="38"/>
      <c r="D150" s="38"/>
      <c r="E150" s="38"/>
      <c r="F150" s="38"/>
      <c r="G150" s="38"/>
    </row>
    <row r="151" spans="2:35" outlineLevel="1" x14ac:dyDescent="0.15">
      <c r="C151" s="38"/>
      <c r="D151" s="38"/>
      <c r="E151" s="38"/>
      <c r="F151" s="38"/>
      <c r="G151" s="38"/>
    </row>
    <row r="152" spans="2:35" outlineLevel="1" x14ac:dyDescent="0.15">
      <c r="C152" s="38"/>
      <c r="D152" s="38"/>
      <c r="E152" s="38"/>
      <c r="F152" s="38"/>
      <c r="G152" s="38"/>
    </row>
    <row r="153" spans="2:35" outlineLevel="1" x14ac:dyDescent="0.15"/>
    <row r="154" spans="2:35" outlineLevel="1" x14ac:dyDescent="0.15"/>
    <row r="155" spans="2:35" outlineLevel="1" x14ac:dyDescent="0.15"/>
    <row r="156" spans="2:35" outlineLevel="1" x14ac:dyDescent="0.15"/>
    <row r="157" spans="2:35" outlineLevel="1" x14ac:dyDescent="0.15"/>
    <row r="158" spans="2:35" outlineLevel="1" x14ac:dyDescent="0.15"/>
    <row r="159" spans="2:35" outlineLevel="1" x14ac:dyDescent="0.15"/>
    <row r="160" spans="2:35" outlineLevel="1" x14ac:dyDescent="0.15"/>
    <row r="161" spans="1:14" outlineLevel="1" x14ac:dyDescent="0.15"/>
    <row r="162" spans="1:14" outlineLevel="1" x14ac:dyDescent="0.15"/>
    <row r="163" spans="1:14" outlineLevel="1" x14ac:dyDescent="0.15"/>
    <row r="164" spans="1:14" outlineLevel="1" x14ac:dyDescent="0.15"/>
    <row r="165" spans="1:14" outlineLevel="1" x14ac:dyDescent="0.15"/>
    <row r="166" spans="1:14" outlineLevel="1" x14ac:dyDescent="0.15"/>
    <row r="167" spans="1:14" outlineLevel="1" x14ac:dyDescent="0.15"/>
    <row r="168" spans="1:14" outlineLevel="1" x14ac:dyDescent="0.15"/>
    <row r="169" spans="1:14" outlineLevel="1" x14ac:dyDescent="0.15"/>
    <row r="170" spans="1:14" outlineLevel="1" x14ac:dyDescent="0.15"/>
    <row r="171" spans="1:14" outlineLevel="1" x14ac:dyDescent="0.15"/>
    <row r="172" spans="1:14" x14ac:dyDescent="0.15">
      <c r="A172" s="26" t="s">
        <v>78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1:14" outlineLevel="1" x14ac:dyDescent="0.15"/>
    <row r="174" spans="1:14" outlineLevel="1" x14ac:dyDescent="0.15">
      <c r="C174" s="32" t="str">
        <f>C12</f>
        <v>p1</v>
      </c>
      <c r="D174" s="32" t="str">
        <f>F12</f>
        <v>p2</v>
      </c>
    </row>
    <row r="175" spans="1:14" outlineLevel="1" x14ac:dyDescent="0.15">
      <c r="B175" s="16" t="s">
        <v>87</v>
      </c>
      <c r="C175" s="30">
        <f>INDEX(LINEST($Z$115:$Z$147,$AA$115:$AB$147,FALSE),2)</f>
        <v>149.52617202492038</v>
      </c>
      <c r="D175" s="30">
        <f>INDEX(LINEST($AC$115:$AC$147,$AD$115:$AE$147,FALSE),2)</f>
        <v>120.35852819098558</v>
      </c>
    </row>
    <row r="176" spans="1:14" outlineLevel="1" x14ac:dyDescent="0.15">
      <c r="B176" s="16" t="s">
        <v>88</v>
      </c>
      <c r="C176" s="30">
        <f>INDEX(LINEST($Z$115:$Z$147,$AA$115:$AB$147,FALSE),1)</f>
        <v>-145.73672530851584</v>
      </c>
      <c r="D176" s="30">
        <f>INDEX(LINEST($AC$115:$AC$147,$AD$115:$AE$147,FALSE),1)</f>
        <v>-124.59976821117976</v>
      </c>
    </row>
    <row r="177" spans="1:14" outlineLevel="1" x14ac:dyDescent="0.15">
      <c r="C177" s="30">
        <f>C175+(C176*R115)</f>
        <v>149.4693679859825</v>
      </c>
      <c r="D177" s="30">
        <f>D175+(D176*S115)</f>
        <v>120.30169206832528</v>
      </c>
    </row>
    <row r="178" spans="1:14" ht="16" outlineLevel="1" x14ac:dyDescent="0.2">
      <c r="B178" s="16" t="s">
        <v>89</v>
      </c>
      <c r="C178" s="34">
        <f>1+(ABS(C176)/C177)</f>
        <v>1.97502737365012</v>
      </c>
      <c r="D178" s="34">
        <f>1+(ABS(D176)/D177)</f>
        <v>2.0357274787158719</v>
      </c>
    </row>
    <row r="179" spans="1:14" ht="16" outlineLevel="1" x14ac:dyDescent="0.2">
      <c r="B179" s="16" t="s">
        <v>146</v>
      </c>
      <c r="C179" s="34">
        <f>(C175+(C176*R147))/C177</f>
        <v>0.10396564246671192</v>
      </c>
      <c r="D179" s="34">
        <f>(D175+(D176*S147))/D177</f>
        <v>4.7102692692782784E-2</v>
      </c>
      <c r="E179" s="108"/>
    </row>
    <row r="180" spans="1:14" ht="16" outlineLevel="1" x14ac:dyDescent="0.2">
      <c r="B180" s="16" t="s">
        <v>135</v>
      </c>
      <c r="C180" s="34">
        <f>1/2*(SUM(AF115:AF147)/SUM(E115:E147))</f>
        <v>0.21026074720512702</v>
      </c>
      <c r="D180" s="34">
        <f>1/2*(SUM(AG115:AG147)/SUM(I115:I147))</f>
        <v>0.25775102790495596</v>
      </c>
      <c r="E180" s="108"/>
    </row>
    <row r="181" spans="1:14" outlineLevel="1" x14ac:dyDescent="0.15"/>
    <row r="182" spans="1:14" x14ac:dyDescent="0.15">
      <c r="A182" s="26" t="s">
        <v>94</v>
      </c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</row>
    <row r="183" spans="1:14" outlineLevel="1" x14ac:dyDescent="0.15"/>
    <row r="184" spans="1:14" outlineLevel="1" x14ac:dyDescent="0.15">
      <c r="C184" s="42" t="str">
        <f>C11</f>
        <v>2000-2005</v>
      </c>
      <c r="D184" s="42" t="str">
        <f>F11</f>
        <v>2010-2015</v>
      </c>
    </row>
    <row r="185" spans="1:14" outlineLevel="1" x14ac:dyDescent="0.15">
      <c r="B185" s="16" t="s">
        <v>97</v>
      </c>
      <c r="C185" s="115" t="s">
        <v>35</v>
      </c>
      <c r="D185" s="115" t="s">
        <v>35</v>
      </c>
    </row>
    <row r="186" spans="1:14" outlineLevel="1" x14ac:dyDescent="0.15">
      <c r="B186" s="16" t="s">
        <v>104</v>
      </c>
      <c r="C186" s="50" t="s">
        <v>47</v>
      </c>
      <c r="D186" s="48"/>
    </row>
    <row r="187" spans="1:14" ht="28" outlineLevel="1" x14ac:dyDescent="0.15">
      <c r="B187" s="49" t="s">
        <v>98</v>
      </c>
      <c r="C187" s="51">
        <v>131.39920719540547</v>
      </c>
      <c r="D187" s="51">
        <v>103.86634808331223</v>
      </c>
    </row>
    <row r="188" spans="1:14" ht="28" outlineLevel="1" x14ac:dyDescent="0.15">
      <c r="B188" s="49" t="s">
        <v>99</v>
      </c>
      <c r="C188" s="51">
        <v>2.8407221281524282</v>
      </c>
      <c r="D188" s="51">
        <v>3.2061824419262286</v>
      </c>
    </row>
    <row r="189" spans="1:14" ht="42" outlineLevel="1" x14ac:dyDescent="0.15">
      <c r="B189" s="49" t="s">
        <v>100</v>
      </c>
      <c r="C189" s="51">
        <v>12.34925793897483</v>
      </c>
      <c r="D189" s="51">
        <v>14.192267125498994</v>
      </c>
    </row>
    <row r="190" spans="1:14" ht="28" outlineLevel="1" x14ac:dyDescent="0.15">
      <c r="B190" s="49" t="s">
        <v>101</v>
      </c>
      <c r="C190" s="51">
        <v>0.14748225740863866</v>
      </c>
      <c r="D190" s="51">
        <v>0.23162751304802048</v>
      </c>
    </row>
    <row r="191" spans="1:14" ht="28" outlineLevel="1" x14ac:dyDescent="0.15">
      <c r="B191" s="49" t="s">
        <v>150</v>
      </c>
      <c r="C191" s="51">
        <v>0.22627768068398613</v>
      </c>
      <c r="D191" s="51">
        <v>0.28022623426866922</v>
      </c>
    </row>
    <row r="192" spans="1:14" ht="28" outlineLevel="1" x14ac:dyDescent="0.15">
      <c r="B192" s="49" t="s">
        <v>103</v>
      </c>
      <c r="C192" s="51">
        <v>1.97502737365012</v>
      </c>
      <c r="D192" s="51">
        <v>2.0357274787158719</v>
      </c>
    </row>
    <row r="193" spans="1:14" ht="42" outlineLevel="1" x14ac:dyDescent="0.15">
      <c r="B193" s="49" t="s">
        <v>148</v>
      </c>
      <c r="C193" s="51">
        <v>0.10396564246671192</v>
      </c>
      <c r="D193" s="51">
        <v>4.7102692692782784E-2</v>
      </c>
    </row>
    <row r="194" spans="1:14" outlineLevel="1" x14ac:dyDescent="0.15">
      <c r="B194" s="49" t="s">
        <v>135</v>
      </c>
      <c r="C194" s="51">
        <v>0.21026074720512702</v>
      </c>
      <c r="D194" s="51">
        <v>0.25775102790495596</v>
      </c>
    </row>
    <row r="195" spans="1:14" outlineLevel="1" x14ac:dyDescent="0.15">
      <c r="B195" s="49"/>
      <c r="C195" s="51"/>
      <c r="D195" s="51"/>
    </row>
    <row r="196" spans="1:14" collapsed="1" x14ac:dyDescent="0.15">
      <c r="A196" s="26" t="s">
        <v>137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</row>
    <row r="198" spans="1:14" ht="16" customHeight="1" x14ac:dyDescent="0.15">
      <c r="B198" s="127" t="s">
        <v>117</v>
      </c>
      <c r="C198" s="129" t="s">
        <v>118</v>
      </c>
      <c r="D198" s="130"/>
      <c r="E198" s="128" t="s">
        <v>145</v>
      </c>
    </row>
    <row r="199" spans="1:14" ht="16" x14ac:dyDescent="0.2">
      <c r="B199" s="127"/>
      <c r="C199" s="56" t="str">
        <f>C184</f>
        <v>2000-2005</v>
      </c>
      <c r="D199" s="57" t="str">
        <f>D184</f>
        <v>2010-2015</v>
      </c>
      <c r="E199" s="128"/>
    </row>
    <row r="200" spans="1:14" ht="16" x14ac:dyDescent="0.15">
      <c r="B200" s="131" t="str">
        <f>event_res</f>
        <v>Mortalidad Materna</v>
      </c>
      <c r="C200" s="132"/>
      <c r="D200" s="132"/>
      <c r="E200" s="133"/>
    </row>
    <row r="201" spans="1:14" ht="16" x14ac:dyDescent="0.2">
      <c r="B201" s="124" t="s">
        <v>113</v>
      </c>
      <c r="C201" s="125"/>
      <c r="D201" s="125"/>
      <c r="E201" s="126"/>
    </row>
    <row r="202" spans="1:14" ht="18" x14ac:dyDescent="0.2">
      <c r="B202" s="58" t="s">
        <v>119</v>
      </c>
      <c r="C202" s="104">
        <f>C106</f>
        <v>83.733854878271501</v>
      </c>
      <c r="D202" s="104">
        <f>D106</f>
        <v>61.271940188541791</v>
      </c>
      <c r="E202" s="103">
        <f>(D202-C202)/C202</f>
        <v>-0.26825367973782921</v>
      </c>
    </row>
    <row r="203" spans="1:14" ht="16" x14ac:dyDescent="0.2">
      <c r="B203" s="58" t="s">
        <v>120</v>
      </c>
      <c r="C203" s="104">
        <f>STDEVA(E115:E147)</f>
        <v>68.272994663331687</v>
      </c>
      <c r="D203" s="105">
        <f>STDEVA(I115:I147)</f>
        <v>66.347596484000647</v>
      </c>
      <c r="E203" s="103">
        <f t="shared" ref="E203:E219" si="40">(D203-C203)/C203</f>
        <v>-2.8201460750704996E-2</v>
      </c>
    </row>
    <row r="204" spans="1:14" ht="16" x14ac:dyDescent="0.2">
      <c r="B204" s="58" t="s">
        <v>121</v>
      </c>
      <c r="C204" s="104">
        <f>MAX(E115:E147)</f>
        <v>338.72923054981106</v>
      </c>
      <c r="D204" s="105">
        <f>MAX(I115:I147)</f>
        <v>362.79683377308709</v>
      </c>
      <c r="E204" s="103">
        <f t="shared" si="40"/>
        <v>7.1052631578947298E-2</v>
      </c>
    </row>
    <row r="205" spans="1:14" ht="16" x14ac:dyDescent="0.2">
      <c r="B205" s="58" t="s">
        <v>122</v>
      </c>
      <c r="C205" s="104">
        <f>PERCENTILE(E115:E147,0.75)</f>
        <v>128.37837837837836</v>
      </c>
      <c r="D205" s="105">
        <f>PERCENTILE(I115:I147,0.75)</f>
        <v>101.18277001973379</v>
      </c>
      <c r="E205" s="103">
        <f t="shared" si="40"/>
        <v>-0.2118394756357577</v>
      </c>
    </row>
    <row r="206" spans="1:14" ht="16" x14ac:dyDescent="0.2">
      <c r="B206" s="58" t="s">
        <v>123</v>
      </c>
      <c r="C206" s="104">
        <f>PERCENTILE(E115:E147,0.5)</f>
        <v>88.064889918887602</v>
      </c>
      <c r="D206" s="105">
        <f>PERCENTILE(I115:I147,0.5)</f>
        <v>59.951066966962102</v>
      </c>
      <c r="E206" s="103">
        <f t="shared" si="40"/>
        <v>-0.31923985799357507</v>
      </c>
    </row>
    <row r="207" spans="1:14" ht="16" x14ac:dyDescent="0.2">
      <c r="B207" s="58" t="s">
        <v>124</v>
      </c>
      <c r="C207" s="104">
        <f>PERCENTILE(E115:E147,0.25)</f>
        <v>71.554974224821109</v>
      </c>
      <c r="D207" s="105">
        <f>PERCENTILE(I115:I147,0.25)</f>
        <v>48.445961221699484</v>
      </c>
      <c r="E207" s="103">
        <f t="shared" si="40"/>
        <v>-0.3229546688188944</v>
      </c>
    </row>
    <row r="208" spans="1:14" ht="16" x14ac:dyDescent="0.2">
      <c r="B208" s="58" t="s">
        <v>125</v>
      </c>
      <c r="C208" s="104">
        <f>MIN(E115:E147)</f>
        <v>46.356656526148051</v>
      </c>
      <c r="D208" s="105">
        <f>MIN(I115:I147)</f>
        <v>34.969692932791581</v>
      </c>
      <c r="E208" s="103">
        <f t="shared" si="40"/>
        <v>-0.24563815526543659</v>
      </c>
    </row>
    <row r="209" spans="2:5" ht="16" x14ac:dyDescent="0.2">
      <c r="B209" s="58" t="s">
        <v>126</v>
      </c>
      <c r="C209" s="104">
        <f>C204-C208</f>
        <v>292.37257402366299</v>
      </c>
      <c r="D209" s="104">
        <f>D204-D208</f>
        <v>327.8271408402955</v>
      </c>
      <c r="E209" s="103">
        <f t="shared" si="40"/>
        <v>0.1212650226685182</v>
      </c>
    </row>
    <row r="210" spans="2:5" ht="16" x14ac:dyDescent="0.15">
      <c r="B210" s="59" t="s">
        <v>127</v>
      </c>
      <c r="C210" s="106">
        <f>gaps_res</f>
        <v>131.39920719540547</v>
      </c>
      <c r="D210" s="107">
        <f>D187</f>
        <v>103.86634808331223</v>
      </c>
      <c r="E210" s="103">
        <f t="shared" si="40"/>
        <v>-0.20953596067858127</v>
      </c>
    </row>
    <row r="211" spans="2:5" ht="16" x14ac:dyDescent="0.15">
      <c r="B211" s="59" t="s">
        <v>128</v>
      </c>
      <c r="C211" s="134">
        <f>C188</f>
        <v>2.8407221281524282</v>
      </c>
      <c r="D211" s="135">
        <f>D188</f>
        <v>3.2061824419262286</v>
      </c>
      <c r="E211" s="103">
        <f t="shared" si="40"/>
        <v>0.12865049705213211</v>
      </c>
    </row>
    <row r="212" spans="2:5" ht="16" x14ac:dyDescent="0.15">
      <c r="B212" s="60" t="s">
        <v>129</v>
      </c>
      <c r="C212" s="111">
        <f>C210*(D92/D95)</f>
        <v>6.9511125383066394</v>
      </c>
      <c r="D212" s="111">
        <f>D210*(F92/F95)</f>
        <v>6.3733952470688173</v>
      </c>
      <c r="E212" s="103">
        <f t="shared" si="40"/>
        <v>-8.3111485831095441E-2</v>
      </c>
    </row>
    <row r="213" spans="2:5" ht="16" x14ac:dyDescent="0.2">
      <c r="B213" s="60" t="s">
        <v>130</v>
      </c>
      <c r="C213" s="136">
        <f>C211*(D92/D95)</f>
        <v>0.15027624309392265</v>
      </c>
      <c r="D213" s="136">
        <f>D211*(F92/F95)</f>
        <v>0.19673617407071625</v>
      </c>
      <c r="E213" s="103">
        <f t="shared" si="40"/>
        <v>0.30916351127939862</v>
      </c>
    </row>
    <row r="214" spans="2:5" ht="16" x14ac:dyDescent="0.2">
      <c r="B214" s="59" t="s">
        <v>131</v>
      </c>
      <c r="C214" s="104">
        <f>C202</f>
        <v>83.733854878271501</v>
      </c>
      <c r="D214" s="104">
        <f>D202</f>
        <v>61.271940188541791</v>
      </c>
      <c r="E214" s="103">
        <f t="shared" si="40"/>
        <v>-0.26825367973782921</v>
      </c>
    </row>
    <row r="215" spans="2:5" ht="16" x14ac:dyDescent="0.2">
      <c r="B215" s="60" t="s">
        <v>132</v>
      </c>
      <c r="C215" s="104">
        <f>pobR_res</f>
        <v>12.34925793897483</v>
      </c>
      <c r="D215" s="104">
        <f>D189</f>
        <v>14.192267125498994</v>
      </c>
      <c r="E215" s="103">
        <f t="shared" si="40"/>
        <v>0.14924048032939219</v>
      </c>
    </row>
    <row r="216" spans="2:5" ht="16" x14ac:dyDescent="0.2">
      <c r="B216" s="60" t="s">
        <v>133</v>
      </c>
      <c r="C216" s="110">
        <f>C190</f>
        <v>0.14748225740863866</v>
      </c>
      <c r="D216" s="110">
        <f>D190</f>
        <v>0.23162751304802048</v>
      </c>
      <c r="E216" s="103">
        <f t="shared" si="40"/>
        <v>0.57054493955998453</v>
      </c>
    </row>
    <row r="217" spans="2:5" ht="16" x14ac:dyDescent="0.2">
      <c r="B217" s="59" t="s">
        <v>134</v>
      </c>
      <c r="C217" s="104">
        <f>C179</f>
        <v>0.10396564246671192</v>
      </c>
      <c r="D217" s="104">
        <f>D179</f>
        <v>4.7102692692782784E-2</v>
      </c>
      <c r="E217" s="103">
        <f t="shared" si="40"/>
        <v>-0.54693981997115737</v>
      </c>
    </row>
    <row r="218" spans="2:5" ht="16" x14ac:dyDescent="0.2">
      <c r="B218" s="60" t="s">
        <v>135</v>
      </c>
      <c r="C218" s="104">
        <f>C180</f>
        <v>0.21026074720512702</v>
      </c>
      <c r="D218" s="104">
        <f>D180</f>
        <v>0.25775102790495596</v>
      </c>
      <c r="E218" s="103">
        <f t="shared" si="40"/>
        <v>0.22586374932596517</v>
      </c>
    </row>
    <row r="219" spans="2:5" ht="16" x14ac:dyDescent="0.2">
      <c r="B219" s="60" t="s">
        <v>136</v>
      </c>
      <c r="C219" s="104">
        <f>C191</f>
        <v>0.22627768068398613</v>
      </c>
      <c r="D219" s="104">
        <f>D191</f>
        <v>0.28022623426866922</v>
      </c>
      <c r="E219" s="103">
        <f t="shared" si="40"/>
        <v>0.23841747635740673</v>
      </c>
    </row>
    <row r="220" spans="2:5" ht="16" x14ac:dyDescent="0.15">
      <c r="B220" s="100"/>
      <c r="C220" s="101"/>
      <c r="D220" s="101"/>
      <c r="E220" s="102"/>
    </row>
  </sheetData>
  <mergeCells count="25">
    <mergeCell ref="B201:E201"/>
    <mergeCell ref="B198:B199"/>
    <mergeCell ref="E198:E199"/>
    <mergeCell ref="P113:Q113"/>
    <mergeCell ref="T113:V113"/>
    <mergeCell ref="C185:D185"/>
    <mergeCell ref="C198:D198"/>
    <mergeCell ref="B200:E200"/>
    <mergeCell ref="B113:E113"/>
    <mergeCell ref="F113:I113"/>
    <mergeCell ref="W113:Y113"/>
    <mergeCell ref="Z113:AB113"/>
    <mergeCell ref="AC113:AE113"/>
    <mergeCell ref="J113:K113"/>
    <mergeCell ref="L113:M113"/>
    <mergeCell ref="N113:O113"/>
    <mergeCell ref="J50:M50"/>
    <mergeCell ref="C6:D6"/>
    <mergeCell ref="C12:E12"/>
    <mergeCell ref="F12:H12"/>
    <mergeCell ref="C90:D90"/>
    <mergeCell ref="E90:F90"/>
    <mergeCell ref="C50:F50"/>
    <mergeCell ref="C11:E11"/>
    <mergeCell ref="F11:H11"/>
  </mergeCells>
  <dataValidations count="2">
    <dataValidation type="list" allowBlank="1" showInputMessage="1" showErrorMessage="1" sqref="C6">
      <formula1>indicador_list</formula1>
    </dataValidation>
    <dataValidation type="list" allowBlank="1" showInputMessage="1" showErrorMessage="1" sqref="C7">
      <formula1>estrato_list</formula1>
    </dataValidation>
  </dataValidations>
  <pageMargins left="0.7" right="0.7" top="0.75" bottom="0.75" header="0.3" footer="0.3"/>
  <pageSetup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3" name="Button 8">
              <controlPr defaultSize="0" autoFill="0" autoPict="0" macro="[0]!_xludf.run">
                <anchor moveWithCells="1" sizeWithCells="1">
                  <from>
                    <xdr:col>7</xdr:col>
                    <xdr:colOff>393700</xdr:colOff>
                    <xdr:row>5</xdr:row>
                    <xdr:rowOff>25400</xdr:rowOff>
                  </from>
                  <to>
                    <xdr:col>9</xdr:col>
                    <xdr:colOff>622300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63500</xdr:colOff>
                    <xdr:row>4</xdr:row>
                    <xdr:rowOff>0</xdr:rowOff>
                  </from>
                  <to>
                    <xdr:col>7</xdr:col>
                    <xdr:colOff>203200</xdr:colOff>
                    <xdr:row>9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tableParts count="2"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F14"/>
  <sheetViews>
    <sheetView zoomScale="156" workbookViewId="0">
      <selection activeCell="D2" sqref="D2:D8"/>
    </sheetView>
  </sheetViews>
  <sheetFormatPr baseColWidth="10" defaultRowHeight="15" x14ac:dyDescent="0.2"/>
  <cols>
    <col min="1" max="1" width="24.5" bestFit="1" customWidth="1"/>
    <col min="2" max="2" width="8.6640625" customWidth="1"/>
    <col min="3" max="3" width="10" customWidth="1"/>
    <col min="4" max="4" width="11.6640625" bestFit="1" customWidth="1"/>
    <col min="5" max="5" width="11.6640625" customWidth="1"/>
    <col min="6" max="6" width="9" bestFit="1" customWidth="1"/>
  </cols>
  <sheetData>
    <row r="1" spans="1:6" x14ac:dyDescent="0.2">
      <c r="A1" t="s">
        <v>50</v>
      </c>
      <c r="B1" t="s">
        <v>115</v>
      </c>
      <c r="C1" t="s">
        <v>116</v>
      </c>
      <c r="D1" t="s">
        <v>51</v>
      </c>
      <c r="E1" t="s">
        <v>91</v>
      </c>
      <c r="F1" t="s">
        <v>52</v>
      </c>
    </row>
    <row r="2" spans="1:6" x14ac:dyDescent="0.2">
      <c r="A2" s="1" t="s">
        <v>42</v>
      </c>
      <c r="B2" s="1" t="s">
        <v>39</v>
      </c>
      <c r="C2" s="1" t="s">
        <v>34</v>
      </c>
      <c r="D2" s="1" t="s">
        <v>49</v>
      </c>
      <c r="E2" s="1" t="s">
        <v>92</v>
      </c>
      <c r="F2" s="1">
        <v>2005</v>
      </c>
    </row>
    <row r="3" spans="1:6" x14ac:dyDescent="0.2">
      <c r="A3" s="1" t="s">
        <v>44</v>
      </c>
      <c r="B3" s="1" t="s">
        <v>39</v>
      </c>
      <c r="C3" s="1" t="s">
        <v>34</v>
      </c>
      <c r="D3" s="1" t="s">
        <v>48</v>
      </c>
      <c r="E3" s="1" t="s">
        <v>93</v>
      </c>
      <c r="F3" s="1">
        <v>2015</v>
      </c>
    </row>
    <row r="4" spans="1:6" x14ac:dyDescent="0.2">
      <c r="A4" s="1" t="s">
        <v>35</v>
      </c>
      <c r="B4" s="1" t="s">
        <v>39</v>
      </c>
      <c r="C4" s="1" t="s">
        <v>34</v>
      </c>
      <c r="D4" s="1" t="s">
        <v>47</v>
      </c>
      <c r="E4" s="1" t="s">
        <v>92</v>
      </c>
      <c r="F4" s="1" t="s">
        <v>39</v>
      </c>
    </row>
    <row r="5" spans="1:6" x14ac:dyDescent="0.2">
      <c r="A5" s="1" t="s">
        <v>43</v>
      </c>
      <c r="B5" s="1" t="s">
        <v>39</v>
      </c>
      <c r="C5" s="1" t="s">
        <v>34</v>
      </c>
      <c r="D5" s="1" t="s">
        <v>105</v>
      </c>
      <c r="E5" s="1" t="s">
        <v>92</v>
      </c>
      <c r="F5" s="1" t="s">
        <v>34</v>
      </c>
    </row>
    <row r="6" spans="1:6" x14ac:dyDescent="0.2">
      <c r="A6" s="1" t="s">
        <v>45</v>
      </c>
      <c r="B6" s="1" t="s">
        <v>39</v>
      </c>
      <c r="C6" s="1" t="s">
        <v>34</v>
      </c>
      <c r="D6" s="1" t="s">
        <v>113</v>
      </c>
      <c r="E6" s="1" t="s">
        <v>93</v>
      </c>
    </row>
    <row r="7" spans="1:6" x14ac:dyDescent="0.2">
      <c r="A7" t="s">
        <v>109</v>
      </c>
      <c r="B7" s="1" t="s">
        <v>107</v>
      </c>
      <c r="C7" s="1" t="s">
        <v>108</v>
      </c>
      <c r="D7" s="1" t="s">
        <v>142</v>
      </c>
      <c r="E7" s="1" t="s">
        <v>93</v>
      </c>
    </row>
    <row r="8" spans="1:6" x14ac:dyDescent="0.2">
      <c r="A8" t="s">
        <v>110</v>
      </c>
      <c r="B8" s="1" t="s">
        <v>107</v>
      </c>
      <c r="C8" s="1" t="s">
        <v>108</v>
      </c>
      <c r="D8" t="s">
        <v>144</v>
      </c>
      <c r="E8" s="1" t="s">
        <v>92</v>
      </c>
    </row>
    <row r="9" spans="1:6" x14ac:dyDescent="0.2">
      <c r="A9" t="s">
        <v>111</v>
      </c>
      <c r="B9" s="1" t="s">
        <v>107</v>
      </c>
      <c r="C9" s="1" t="s">
        <v>108</v>
      </c>
      <c r="D9" t="s">
        <v>153</v>
      </c>
      <c r="E9" s="1" t="s">
        <v>92</v>
      </c>
    </row>
    <row r="10" spans="1:6" x14ac:dyDescent="0.2">
      <c r="A10" t="s">
        <v>112</v>
      </c>
      <c r="B10" s="1" t="s">
        <v>107</v>
      </c>
      <c r="C10" s="1" t="s">
        <v>108</v>
      </c>
    </row>
    <row r="11" spans="1:6" x14ac:dyDescent="0.2">
      <c r="A11" s="75" t="s">
        <v>138</v>
      </c>
      <c r="B11" s="1" t="s">
        <v>107</v>
      </c>
      <c r="C11" s="1" t="s">
        <v>108</v>
      </c>
    </row>
    <row r="12" spans="1:6" x14ac:dyDescent="0.2">
      <c r="A12" s="75" t="s">
        <v>139</v>
      </c>
      <c r="B12" s="1" t="s">
        <v>107</v>
      </c>
      <c r="C12" s="1" t="s">
        <v>108</v>
      </c>
    </row>
    <row r="13" spans="1:6" x14ac:dyDescent="0.2">
      <c r="A13" s="75" t="s">
        <v>140</v>
      </c>
      <c r="B13" s="1" t="s">
        <v>107</v>
      </c>
      <c r="C13" s="1" t="s">
        <v>108</v>
      </c>
    </row>
    <row r="14" spans="1:6" x14ac:dyDescent="0.2">
      <c r="A14" t="s">
        <v>152</v>
      </c>
      <c r="B14" s="1" t="s">
        <v>107</v>
      </c>
      <c r="C14" s="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G529"/>
  <sheetViews>
    <sheetView zoomScale="141" workbookViewId="0">
      <pane ySplit="1" topLeftCell="A527" activePane="bottomLeft" state="frozen"/>
      <selection pane="bottomLeft" activeCell="E529" sqref="E529"/>
    </sheetView>
  </sheetViews>
  <sheetFormatPr baseColWidth="10" defaultRowHeight="15" x14ac:dyDescent="0.2"/>
  <cols>
    <col min="1" max="1" width="10.83203125" style="55"/>
    <col min="2" max="2" width="19.83203125" style="55" customWidth="1"/>
    <col min="3" max="3" width="7.33203125" style="55" customWidth="1"/>
    <col min="4" max="4" width="9" style="55" bestFit="1" customWidth="1"/>
    <col min="5" max="5" width="10.83203125" style="55" bestFit="1" customWidth="1"/>
    <col min="6" max="6" width="12.1640625" style="55" bestFit="1" customWidth="1"/>
    <col min="7" max="7" width="17.5" style="8" customWidth="1"/>
    <col min="8" max="16384" width="10.83203125" style="8"/>
  </cols>
  <sheetData>
    <row r="1" spans="1:7" s="6" customFormat="1" x14ac:dyDescent="0.2">
      <c r="A1" s="78" t="s">
        <v>55</v>
      </c>
      <c r="B1" s="78" t="s">
        <v>40</v>
      </c>
      <c r="C1" s="78" t="s">
        <v>114</v>
      </c>
      <c r="D1" s="78" t="s">
        <v>52</v>
      </c>
      <c r="E1" s="78" t="s">
        <v>38</v>
      </c>
      <c r="F1" s="79" t="s">
        <v>46</v>
      </c>
      <c r="G1" s="7"/>
    </row>
    <row r="2" spans="1:7" x14ac:dyDescent="0.2">
      <c r="A2" s="55" t="str">
        <f>CONCATENATE(B2,C2,E2)</f>
        <v>Antioquiap1IPM</v>
      </c>
      <c r="B2" s="80" t="s">
        <v>1</v>
      </c>
      <c r="C2" s="80" t="s">
        <v>115</v>
      </c>
      <c r="D2" s="9" t="s">
        <v>39</v>
      </c>
      <c r="E2" s="9" t="s">
        <v>48</v>
      </c>
      <c r="F2" s="10">
        <v>0.44290000000000002</v>
      </c>
    </row>
    <row r="3" spans="1:7" x14ac:dyDescent="0.2">
      <c r="A3" s="55" t="str">
        <f t="shared" ref="A3:A66" si="0">CONCATENATE(B3,C3,E3)</f>
        <v>Antioquiap2IPM</v>
      </c>
      <c r="B3" s="80" t="s">
        <v>1</v>
      </c>
      <c r="C3" s="80" t="s">
        <v>116</v>
      </c>
      <c r="D3" s="11" t="s">
        <v>34</v>
      </c>
      <c r="E3" s="9" t="s">
        <v>48</v>
      </c>
      <c r="F3" s="10">
        <v>0.44769999999999999</v>
      </c>
    </row>
    <row r="4" spans="1:7" x14ac:dyDescent="0.2">
      <c r="A4" s="55" t="str">
        <f t="shared" si="0"/>
        <v>Atlánticop1IPM</v>
      </c>
      <c r="B4" s="80" t="s">
        <v>3</v>
      </c>
      <c r="C4" s="80" t="s">
        <v>115</v>
      </c>
      <c r="D4" s="9" t="s">
        <v>39</v>
      </c>
      <c r="E4" s="9" t="s">
        <v>48</v>
      </c>
      <c r="F4" s="12">
        <v>0.47327494547668858</v>
      </c>
    </row>
    <row r="5" spans="1:7" x14ac:dyDescent="0.2">
      <c r="A5" s="55" t="str">
        <f t="shared" si="0"/>
        <v>Atlánticop2IPM</v>
      </c>
      <c r="B5" s="80" t="s">
        <v>3</v>
      </c>
      <c r="C5" s="80" t="s">
        <v>116</v>
      </c>
      <c r="D5" s="11" t="s">
        <v>34</v>
      </c>
      <c r="E5" s="9" t="s">
        <v>48</v>
      </c>
      <c r="F5" s="12">
        <v>0.47310000000000002</v>
      </c>
    </row>
    <row r="6" spans="1:7" x14ac:dyDescent="0.2">
      <c r="A6" s="55" t="str">
        <f t="shared" si="0"/>
        <v>Bogotáp1IPM</v>
      </c>
      <c r="B6" s="80" t="s">
        <v>4</v>
      </c>
      <c r="C6" s="80" t="s">
        <v>115</v>
      </c>
      <c r="D6" s="9" t="s">
        <v>39</v>
      </c>
      <c r="E6" s="9" t="s">
        <v>48</v>
      </c>
      <c r="F6" s="12">
        <v>0.24301880000000001</v>
      </c>
    </row>
    <row r="7" spans="1:7" x14ac:dyDescent="0.2">
      <c r="A7" s="55" t="str">
        <f t="shared" si="0"/>
        <v>Bogotáp2IPM</v>
      </c>
      <c r="B7" s="80" t="s">
        <v>4</v>
      </c>
      <c r="C7" s="80" t="s">
        <v>116</v>
      </c>
      <c r="D7" s="11" t="s">
        <v>34</v>
      </c>
      <c r="E7" s="9" t="s">
        <v>48</v>
      </c>
      <c r="F7" s="12">
        <v>0.24301880000000001</v>
      </c>
    </row>
    <row r="8" spans="1:7" x14ac:dyDescent="0.2">
      <c r="A8" s="55" t="str">
        <f t="shared" si="0"/>
        <v>Bolívarp1IPM</v>
      </c>
      <c r="B8" s="55" t="s">
        <v>5</v>
      </c>
      <c r="C8" s="80" t="s">
        <v>115</v>
      </c>
      <c r="D8" s="9" t="s">
        <v>39</v>
      </c>
      <c r="E8" s="9" t="s">
        <v>48</v>
      </c>
      <c r="F8" s="12">
        <v>0.62841176903378515</v>
      </c>
    </row>
    <row r="9" spans="1:7" x14ac:dyDescent="0.2">
      <c r="A9" s="55" t="str">
        <f t="shared" si="0"/>
        <v>Bolívarp2IPM</v>
      </c>
      <c r="B9" s="55" t="s">
        <v>5</v>
      </c>
      <c r="C9" s="80" t="s">
        <v>116</v>
      </c>
      <c r="D9" s="11" t="s">
        <v>34</v>
      </c>
      <c r="E9" s="9" t="s">
        <v>48</v>
      </c>
      <c r="F9" s="12">
        <v>0.63419999999999999</v>
      </c>
    </row>
    <row r="10" spans="1:7" x14ac:dyDescent="0.2">
      <c r="A10" s="55" t="str">
        <f t="shared" si="0"/>
        <v>Boyacáp1IPM</v>
      </c>
      <c r="B10" s="55" t="s">
        <v>6</v>
      </c>
      <c r="C10" s="80" t="s">
        <v>115</v>
      </c>
      <c r="D10" s="9" t="s">
        <v>39</v>
      </c>
      <c r="E10" s="9" t="s">
        <v>48</v>
      </c>
      <c r="F10" s="12">
        <v>0.54870335066970766</v>
      </c>
    </row>
    <row r="11" spans="1:7" x14ac:dyDescent="0.2">
      <c r="A11" s="55" t="str">
        <f t="shared" si="0"/>
        <v>Boyacáp2IPM</v>
      </c>
      <c r="B11" s="55" t="s">
        <v>6</v>
      </c>
      <c r="C11" s="80" t="s">
        <v>116</v>
      </c>
      <c r="D11" s="11" t="s">
        <v>34</v>
      </c>
      <c r="E11" s="9" t="s">
        <v>48</v>
      </c>
      <c r="F11" s="12">
        <v>0.55049999999999999</v>
      </c>
    </row>
    <row r="12" spans="1:7" x14ac:dyDescent="0.2">
      <c r="A12" s="55" t="str">
        <f t="shared" si="0"/>
        <v>Caldasp1IPM</v>
      </c>
      <c r="B12" s="80" t="s">
        <v>7</v>
      </c>
      <c r="C12" s="80" t="s">
        <v>115</v>
      </c>
      <c r="D12" s="9" t="s">
        <v>39</v>
      </c>
      <c r="E12" s="9" t="s">
        <v>48</v>
      </c>
      <c r="F12" s="12">
        <v>0.46099054479897722</v>
      </c>
    </row>
    <row r="13" spans="1:7" x14ac:dyDescent="0.2">
      <c r="A13" s="55" t="str">
        <f t="shared" si="0"/>
        <v>Caldasp2IPM</v>
      </c>
      <c r="B13" s="80" t="s">
        <v>7</v>
      </c>
      <c r="C13" s="80" t="s">
        <v>116</v>
      </c>
      <c r="D13" s="11" t="s">
        <v>34</v>
      </c>
      <c r="E13" s="9" t="s">
        <v>48</v>
      </c>
      <c r="F13" s="12">
        <v>0.46700000000000003</v>
      </c>
    </row>
    <row r="14" spans="1:7" x14ac:dyDescent="0.2">
      <c r="A14" s="55" t="str">
        <f t="shared" si="0"/>
        <v>Caquetáp1IPM</v>
      </c>
      <c r="B14" s="80" t="s">
        <v>8</v>
      </c>
      <c r="C14" s="80" t="s">
        <v>115</v>
      </c>
      <c r="D14" s="9" t="s">
        <v>39</v>
      </c>
      <c r="E14" s="9" t="s">
        <v>48</v>
      </c>
      <c r="F14" s="12">
        <v>0.70836890156502963</v>
      </c>
    </row>
    <row r="15" spans="1:7" x14ac:dyDescent="0.2">
      <c r="A15" s="55" t="str">
        <f t="shared" si="0"/>
        <v>Caquetáp2IPM</v>
      </c>
      <c r="B15" s="80" t="s">
        <v>8</v>
      </c>
      <c r="C15" s="80" t="s">
        <v>116</v>
      </c>
      <c r="D15" s="11" t="s">
        <v>34</v>
      </c>
      <c r="E15" s="9" t="s">
        <v>48</v>
      </c>
      <c r="F15" s="12">
        <v>0.72450000000000003</v>
      </c>
    </row>
    <row r="16" spans="1:7" x14ac:dyDescent="0.2">
      <c r="A16" s="55" t="str">
        <f t="shared" si="0"/>
        <v>Caucap1IPM</v>
      </c>
      <c r="B16" s="80" t="s">
        <v>10</v>
      </c>
      <c r="C16" s="80" t="s">
        <v>115</v>
      </c>
      <c r="D16" s="9" t="s">
        <v>39</v>
      </c>
      <c r="E16" s="9" t="s">
        <v>48</v>
      </c>
      <c r="F16" s="12">
        <v>0.70592293935975903</v>
      </c>
    </row>
    <row r="17" spans="1:6" x14ac:dyDescent="0.2">
      <c r="A17" s="55" t="str">
        <f t="shared" si="0"/>
        <v>Caucap2IPM</v>
      </c>
      <c r="B17" s="80" t="s">
        <v>10</v>
      </c>
      <c r="C17" s="80" t="s">
        <v>116</v>
      </c>
      <c r="D17" s="11" t="s">
        <v>34</v>
      </c>
      <c r="E17" s="9" t="s">
        <v>48</v>
      </c>
      <c r="F17" s="12">
        <v>0.71709999999999996</v>
      </c>
    </row>
    <row r="18" spans="1:6" x14ac:dyDescent="0.2">
      <c r="A18" s="55" t="str">
        <f t="shared" si="0"/>
        <v>Cesarp1IPM</v>
      </c>
      <c r="B18" s="80" t="s">
        <v>11</v>
      </c>
      <c r="C18" s="80" t="s">
        <v>115</v>
      </c>
      <c r="D18" s="9" t="s">
        <v>39</v>
      </c>
      <c r="E18" s="9" t="s">
        <v>48</v>
      </c>
      <c r="F18" s="12">
        <v>0.66713615450704578</v>
      </c>
    </row>
    <row r="19" spans="1:6" x14ac:dyDescent="0.2">
      <c r="A19" s="55" t="str">
        <f t="shared" si="0"/>
        <v>Cesarp2IPM</v>
      </c>
      <c r="B19" s="80" t="s">
        <v>11</v>
      </c>
      <c r="C19" s="80" t="s">
        <v>116</v>
      </c>
      <c r="D19" s="11" t="s">
        <v>34</v>
      </c>
      <c r="E19" s="9" t="s">
        <v>48</v>
      </c>
      <c r="F19" s="12">
        <v>0.6673</v>
      </c>
    </row>
    <row r="20" spans="1:6" x14ac:dyDescent="0.2">
      <c r="A20" s="55" t="str">
        <f t="shared" si="0"/>
        <v>Chocóp1IPM</v>
      </c>
      <c r="B20" s="80" t="s">
        <v>12</v>
      </c>
      <c r="C20" s="80" t="s">
        <v>115</v>
      </c>
      <c r="D20" s="9" t="s">
        <v>39</v>
      </c>
      <c r="E20" s="9" t="s">
        <v>48</v>
      </c>
      <c r="F20" s="12">
        <v>0.85794536539740618</v>
      </c>
    </row>
    <row r="21" spans="1:6" x14ac:dyDescent="0.2">
      <c r="A21" s="55" t="str">
        <f t="shared" si="0"/>
        <v>Chocóp2IPM</v>
      </c>
      <c r="B21" s="80" t="s">
        <v>12</v>
      </c>
      <c r="C21" s="80" t="s">
        <v>116</v>
      </c>
      <c r="D21" s="11" t="s">
        <v>34</v>
      </c>
      <c r="E21" s="9" t="s">
        <v>48</v>
      </c>
      <c r="F21" s="12">
        <v>0.86879999999999991</v>
      </c>
    </row>
    <row r="22" spans="1:6" x14ac:dyDescent="0.2">
      <c r="A22" s="55" t="str">
        <f t="shared" si="0"/>
        <v>Córdobap1IPM</v>
      </c>
      <c r="B22" s="80" t="s">
        <v>13</v>
      </c>
      <c r="C22" s="80" t="s">
        <v>115</v>
      </c>
      <c r="D22" s="9" t="s">
        <v>39</v>
      </c>
      <c r="E22" s="9" t="s">
        <v>48</v>
      </c>
      <c r="F22" s="12">
        <v>0.79637061439388013</v>
      </c>
    </row>
    <row r="23" spans="1:6" x14ac:dyDescent="0.2">
      <c r="A23" s="55" t="str">
        <f t="shared" si="0"/>
        <v>Córdobap2IPM</v>
      </c>
      <c r="B23" s="80" t="s">
        <v>13</v>
      </c>
      <c r="C23" s="80" t="s">
        <v>116</v>
      </c>
      <c r="D23" s="11" t="s">
        <v>34</v>
      </c>
      <c r="E23" s="9" t="s">
        <v>48</v>
      </c>
      <c r="F23" s="12">
        <v>0.79637061439388013</v>
      </c>
    </row>
    <row r="24" spans="1:6" x14ac:dyDescent="0.2">
      <c r="A24" s="55" t="str">
        <f t="shared" si="0"/>
        <v>Cundinamarcap1IPM</v>
      </c>
      <c r="B24" s="80" t="s">
        <v>14</v>
      </c>
      <c r="C24" s="80" t="s">
        <v>115</v>
      </c>
      <c r="D24" s="9" t="s">
        <v>39</v>
      </c>
      <c r="E24" s="9" t="s">
        <v>48</v>
      </c>
      <c r="F24" s="12">
        <v>0.4138</v>
      </c>
    </row>
    <row r="25" spans="1:6" x14ac:dyDescent="0.2">
      <c r="A25" s="55" t="str">
        <f t="shared" si="0"/>
        <v>Cundinamarcap2IPM</v>
      </c>
      <c r="B25" s="80" t="s">
        <v>14</v>
      </c>
      <c r="C25" s="80" t="s">
        <v>116</v>
      </c>
      <c r="D25" s="11" t="s">
        <v>34</v>
      </c>
      <c r="E25" s="9" t="s">
        <v>48</v>
      </c>
      <c r="F25" s="12">
        <v>0.41560000000000002</v>
      </c>
    </row>
    <row r="26" spans="1:6" x14ac:dyDescent="0.2">
      <c r="A26" s="55" t="str">
        <f t="shared" si="0"/>
        <v>Huilap1IPM</v>
      </c>
      <c r="B26" s="80" t="s">
        <v>17</v>
      </c>
      <c r="C26" s="80" t="s">
        <v>115</v>
      </c>
      <c r="D26" s="9" t="s">
        <v>39</v>
      </c>
      <c r="E26" s="9" t="s">
        <v>48</v>
      </c>
      <c r="F26" s="12">
        <v>0.5802606249729837</v>
      </c>
    </row>
    <row r="27" spans="1:6" x14ac:dyDescent="0.2">
      <c r="A27" s="55" t="str">
        <f t="shared" si="0"/>
        <v>Huilap2IPM</v>
      </c>
      <c r="B27" s="80" t="s">
        <v>17</v>
      </c>
      <c r="C27" s="80" t="s">
        <v>116</v>
      </c>
      <c r="D27" s="11" t="s">
        <v>34</v>
      </c>
      <c r="E27" s="9" t="s">
        <v>48</v>
      </c>
      <c r="F27" s="12">
        <v>0.58099999999999996</v>
      </c>
    </row>
    <row r="28" spans="1:6" x14ac:dyDescent="0.2">
      <c r="A28" s="55" t="str">
        <f t="shared" si="0"/>
        <v>La Guajirap1IPM</v>
      </c>
      <c r="B28" s="80" t="s">
        <v>18</v>
      </c>
      <c r="C28" s="80" t="s">
        <v>115</v>
      </c>
      <c r="D28" s="9" t="s">
        <v>39</v>
      </c>
      <c r="E28" s="9" t="s">
        <v>48</v>
      </c>
      <c r="F28" s="12">
        <v>0.79718688058901011</v>
      </c>
    </row>
    <row r="29" spans="1:6" x14ac:dyDescent="0.2">
      <c r="A29" s="55" t="str">
        <f t="shared" si="0"/>
        <v>La Guajirap2IPM</v>
      </c>
      <c r="B29" s="80" t="s">
        <v>18</v>
      </c>
      <c r="C29" s="80" t="s">
        <v>116</v>
      </c>
      <c r="D29" s="11" t="s">
        <v>34</v>
      </c>
      <c r="E29" s="9" t="s">
        <v>48</v>
      </c>
      <c r="F29" s="12">
        <v>0.79799999999999993</v>
      </c>
    </row>
    <row r="30" spans="1:6" x14ac:dyDescent="0.2">
      <c r="A30" s="55" t="str">
        <f t="shared" si="0"/>
        <v>Magdalenap1IPM</v>
      </c>
      <c r="B30" s="80" t="s">
        <v>19</v>
      </c>
      <c r="C30" s="80" t="s">
        <v>115</v>
      </c>
      <c r="D30" s="9" t="s">
        <v>39</v>
      </c>
      <c r="E30" s="9" t="s">
        <v>48</v>
      </c>
      <c r="F30" s="12">
        <v>0.69675868594032397</v>
      </c>
    </row>
    <row r="31" spans="1:6" x14ac:dyDescent="0.2">
      <c r="A31" s="55" t="str">
        <f t="shared" si="0"/>
        <v>Magdalenap2IPM</v>
      </c>
      <c r="B31" s="80" t="s">
        <v>19</v>
      </c>
      <c r="C31" s="80" t="s">
        <v>116</v>
      </c>
      <c r="D31" s="11" t="s">
        <v>34</v>
      </c>
      <c r="E31" s="9" t="s">
        <v>48</v>
      </c>
      <c r="F31" s="12">
        <v>0.69779999999999998</v>
      </c>
    </row>
    <row r="32" spans="1:6" x14ac:dyDescent="0.2">
      <c r="A32" s="55" t="str">
        <f t="shared" si="0"/>
        <v>Metap1IPM</v>
      </c>
      <c r="B32" s="80" t="s">
        <v>20</v>
      </c>
      <c r="C32" s="80" t="s">
        <v>115</v>
      </c>
      <c r="D32" s="9" t="s">
        <v>39</v>
      </c>
      <c r="E32" s="9" t="s">
        <v>48</v>
      </c>
      <c r="F32" s="12">
        <v>0.5106249063590379</v>
      </c>
    </row>
    <row r="33" spans="1:6" x14ac:dyDescent="0.2">
      <c r="A33" s="55" t="str">
        <f t="shared" si="0"/>
        <v>Metap2IPM</v>
      </c>
      <c r="B33" s="80" t="s">
        <v>20</v>
      </c>
      <c r="C33" s="80" t="s">
        <v>116</v>
      </c>
      <c r="D33" s="11" t="s">
        <v>34</v>
      </c>
      <c r="E33" s="9" t="s">
        <v>48</v>
      </c>
      <c r="F33" s="12">
        <v>0.54</v>
      </c>
    </row>
    <row r="34" spans="1:6" x14ac:dyDescent="0.2">
      <c r="A34" s="55" t="str">
        <f t="shared" si="0"/>
        <v>Nariñop1IPM</v>
      </c>
      <c r="B34" s="80" t="s">
        <v>21</v>
      </c>
      <c r="C34" s="80" t="s">
        <v>115</v>
      </c>
      <c r="D34" s="9" t="s">
        <v>39</v>
      </c>
      <c r="E34" s="9" t="s">
        <v>48</v>
      </c>
      <c r="F34" s="12">
        <v>0.68656142600008341</v>
      </c>
    </row>
    <row r="35" spans="1:6" x14ac:dyDescent="0.2">
      <c r="A35" s="55" t="str">
        <f t="shared" si="0"/>
        <v>Nariñop2IPM</v>
      </c>
      <c r="B35" s="80" t="s">
        <v>21</v>
      </c>
      <c r="C35" s="80" t="s">
        <v>116</v>
      </c>
      <c r="D35" s="11" t="s">
        <v>34</v>
      </c>
      <c r="E35" s="9" t="s">
        <v>48</v>
      </c>
      <c r="F35" s="12">
        <v>0.68889999999999996</v>
      </c>
    </row>
    <row r="36" spans="1:6" x14ac:dyDescent="0.2">
      <c r="A36" s="55" t="str">
        <f t="shared" si="0"/>
        <v>Norte de Santanderp1IPM</v>
      </c>
      <c r="B36" s="55" t="s">
        <v>22</v>
      </c>
      <c r="C36" s="80" t="s">
        <v>115</v>
      </c>
      <c r="D36" s="9" t="s">
        <v>39</v>
      </c>
      <c r="E36" s="9" t="s">
        <v>48</v>
      </c>
      <c r="F36" s="12">
        <v>0.58204847524829029</v>
      </c>
    </row>
    <row r="37" spans="1:6" x14ac:dyDescent="0.2">
      <c r="A37" s="55" t="str">
        <f t="shared" si="0"/>
        <v>Norte de Santanderp2IPM</v>
      </c>
      <c r="B37" s="55" t="s">
        <v>22</v>
      </c>
      <c r="C37" s="80" t="s">
        <v>116</v>
      </c>
      <c r="D37" s="11" t="s">
        <v>34</v>
      </c>
      <c r="E37" s="9" t="s">
        <v>48</v>
      </c>
      <c r="F37" s="12">
        <v>0.58810000000000007</v>
      </c>
    </row>
    <row r="38" spans="1:6" x14ac:dyDescent="0.2">
      <c r="A38" s="55" t="str">
        <f t="shared" si="0"/>
        <v>Quindíop1IPM</v>
      </c>
      <c r="B38" s="55" t="s">
        <v>24</v>
      </c>
      <c r="C38" s="80" t="s">
        <v>115</v>
      </c>
      <c r="D38" s="9" t="s">
        <v>39</v>
      </c>
      <c r="E38" s="9" t="s">
        <v>48</v>
      </c>
      <c r="F38" s="12">
        <v>0.41605245943696617</v>
      </c>
    </row>
    <row r="39" spans="1:6" x14ac:dyDescent="0.2">
      <c r="A39" s="55" t="str">
        <f t="shared" si="0"/>
        <v>Quindíop2IPM</v>
      </c>
      <c r="B39" s="55" t="s">
        <v>24</v>
      </c>
      <c r="C39" s="80" t="s">
        <v>116</v>
      </c>
      <c r="D39" s="11" t="s">
        <v>34</v>
      </c>
      <c r="E39" s="9" t="s">
        <v>48</v>
      </c>
      <c r="F39" s="12">
        <v>0.41639999999999999</v>
      </c>
    </row>
    <row r="40" spans="1:6" x14ac:dyDescent="0.2">
      <c r="A40" s="55" t="str">
        <f t="shared" si="0"/>
        <v>Risaraldap1IPM</v>
      </c>
      <c r="B40" s="80" t="s">
        <v>25</v>
      </c>
      <c r="C40" s="80" t="s">
        <v>115</v>
      </c>
      <c r="D40" s="9" t="s">
        <v>39</v>
      </c>
      <c r="E40" s="9" t="s">
        <v>48</v>
      </c>
      <c r="F40" s="12">
        <v>0.41195451076014095</v>
      </c>
    </row>
    <row r="41" spans="1:6" x14ac:dyDescent="0.2">
      <c r="A41" s="55" t="str">
        <f t="shared" si="0"/>
        <v>Risaraldap2IPM</v>
      </c>
      <c r="B41" s="80" t="s">
        <v>25</v>
      </c>
      <c r="C41" s="80" t="s">
        <v>116</v>
      </c>
      <c r="D41" s="11" t="s">
        <v>34</v>
      </c>
      <c r="E41" s="9" t="s">
        <v>48</v>
      </c>
      <c r="F41" s="12">
        <v>0.4138</v>
      </c>
    </row>
    <row r="42" spans="1:6" x14ac:dyDescent="0.2">
      <c r="A42" s="55" t="str">
        <f t="shared" si="0"/>
        <v>Santanderp1IPM</v>
      </c>
      <c r="B42" s="80" t="s">
        <v>27</v>
      </c>
      <c r="C42" s="80" t="s">
        <v>115</v>
      </c>
      <c r="D42" s="9" t="s">
        <v>39</v>
      </c>
      <c r="E42" s="9" t="s">
        <v>48</v>
      </c>
      <c r="F42" s="12">
        <v>0.44987347026974422</v>
      </c>
    </row>
    <row r="43" spans="1:6" x14ac:dyDescent="0.2">
      <c r="A43" s="55" t="str">
        <f t="shared" si="0"/>
        <v>Santanderp2IPM</v>
      </c>
      <c r="B43" s="80" t="s">
        <v>27</v>
      </c>
      <c r="C43" s="80" t="s">
        <v>116</v>
      </c>
      <c r="D43" s="11" t="s">
        <v>34</v>
      </c>
      <c r="E43" s="9" t="s">
        <v>48</v>
      </c>
      <c r="F43" s="12">
        <v>0.45240000000000002</v>
      </c>
    </row>
    <row r="44" spans="1:6" x14ac:dyDescent="0.2">
      <c r="A44" s="55" t="str">
        <f t="shared" si="0"/>
        <v>Sucrep1IPM</v>
      </c>
      <c r="B44" s="80" t="s">
        <v>28</v>
      </c>
      <c r="C44" s="80" t="s">
        <v>115</v>
      </c>
      <c r="D44" s="9" t="s">
        <v>39</v>
      </c>
      <c r="E44" s="9" t="s">
        <v>48</v>
      </c>
      <c r="F44" s="12">
        <v>0.7310343815525423</v>
      </c>
    </row>
    <row r="45" spans="1:6" x14ac:dyDescent="0.2">
      <c r="A45" s="55" t="str">
        <f t="shared" si="0"/>
        <v>Sucrep2IPM</v>
      </c>
      <c r="B45" s="80" t="s">
        <v>28</v>
      </c>
      <c r="C45" s="80" t="s">
        <v>116</v>
      </c>
      <c r="D45" s="11" t="s">
        <v>34</v>
      </c>
      <c r="E45" s="9" t="s">
        <v>48</v>
      </c>
      <c r="F45" s="12">
        <v>0.7319</v>
      </c>
    </row>
    <row r="46" spans="1:6" x14ac:dyDescent="0.2">
      <c r="A46" s="55" t="str">
        <f t="shared" si="0"/>
        <v>Tolimap1IPM</v>
      </c>
      <c r="B46" s="80" t="s">
        <v>29</v>
      </c>
      <c r="C46" s="80" t="s">
        <v>115</v>
      </c>
      <c r="D46" s="9" t="s">
        <v>39</v>
      </c>
      <c r="E46" s="9" t="s">
        <v>48</v>
      </c>
      <c r="F46" s="12">
        <v>0.54585000376294757</v>
      </c>
    </row>
    <row r="47" spans="1:6" x14ac:dyDescent="0.2">
      <c r="A47" s="55" t="str">
        <f t="shared" si="0"/>
        <v>Tolimap2IPM</v>
      </c>
      <c r="B47" s="80" t="s">
        <v>29</v>
      </c>
      <c r="C47" s="80" t="s">
        <v>116</v>
      </c>
      <c r="D47" s="11" t="s">
        <v>34</v>
      </c>
      <c r="E47" s="9" t="s">
        <v>48</v>
      </c>
      <c r="F47" s="12">
        <v>0.5524</v>
      </c>
    </row>
    <row r="48" spans="1:6" x14ac:dyDescent="0.2">
      <c r="A48" s="55" t="str">
        <f t="shared" si="0"/>
        <v>Valle del Caucap1IPM</v>
      </c>
      <c r="B48" s="80" t="s">
        <v>33</v>
      </c>
      <c r="C48" s="80" t="s">
        <v>115</v>
      </c>
      <c r="D48" s="9" t="s">
        <v>39</v>
      </c>
      <c r="E48" s="9" t="s">
        <v>48</v>
      </c>
      <c r="F48" s="12">
        <v>0.38781642803840727</v>
      </c>
    </row>
    <row r="49" spans="1:6" x14ac:dyDescent="0.2">
      <c r="A49" s="55" t="str">
        <f t="shared" si="0"/>
        <v>Valle del Caucap2IPM</v>
      </c>
      <c r="B49" s="80" t="s">
        <v>33</v>
      </c>
      <c r="C49" s="80" t="s">
        <v>116</v>
      </c>
      <c r="D49" s="11" t="s">
        <v>34</v>
      </c>
      <c r="E49" s="9" t="s">
        <v>48</v>
      </c>
      <c r="F49" s="12">
        <v>0.38819999999999999</v>
      </c>
    </row>
    <row r="50" spans="1:6" x14ac:dyDescent="0.2">
      <c r="A50" s="55" t="str">
        <f t="shared" si="0"/>
        <v>Araucap1IPM</v>
      </c>
      <c r="B50" s="80" t="s">
        <v>2</v>
      </c>
      <c r="C50" s="80" t="s">
        <v>115</v>
      </c>
      <c r="D50" s="9" t="s">
        <v>39</v>
      </c>
      <c r="E50" s="9" t="s">
        <v>48</v>
      </c>
      <c r="F50" s="12">
        <v>0.59152678828613747</v>
      </c>
    </row>
    <row r="51" spans="1:6" x14ac:dyDescent="0.2">
      <c r="A51" s="55" t="str">
        <f t="shared" si="0"/>
        <v>Araucap2IPM</v>
      </c>
      <c r="B51" s="80" t="s">
        <v>2</v>
      </c>
      <c r="C51" s="80" t="s">
        <v>116</v>
      </c>
      <c r="D51" s="11" t="s">
        <v>34</v>
      </c>
      <c r="E51" s="9" t="s">
        <v>48</v>
      </c>
      <c r="F51" s="12">
        <v>0.61380000000000001</v>
      </c>
    </row>
    <row r="52" spans="1:6" x14ac:dyDescent="0.2">
      <c r="A52" s="55" t="str">
        <f t="shared" si="0"/>
        <v>Casanarep1IPM</v>
      </c>
      <c r="B52" s="80" t="s">
        <v>9</v>
      </c>
      <c r="C52" s="80" t="s">
        <v>115</v>
      </c>
      <c r="D52" s="9" t="s">
        <v>39</v>
      </c>
      <c r="E52" s="9" t="s">
        <v>48</v>
      </c>
      <c r="F52" s="12">
        <v>0.56743453259259524</v>
      </c>
    </row>
    <row r="53" spans="1:6" x14ac:dyDescent="0.2">
      <c r="A53" s="55" t="str">
        <f t="shared" si="0"/>
        <v>Casanarep2IPM</v>
      </c>
      <c r="B53" s="80" t="s">
        <v>9</v>
      </c>
      <c r="C53" s="80" t="s">
        <v>116</v>
      </c>
      <c r="D53" s="11" t="s">
        <v>34</v>
      </c>
      <c r="E53" s="9" t="s">
        <v>48</v>
      </c>
      <c r="F53" s="12">
        <v>0.5696</v>
      </c>
    </row>
    <row r="54" spans="1:6" x14ac:dyDescent="0.2">
      <c r="A54" s="55" t="str">
        <f t="shared" si="0"/>
        <v>Putumayop1IPM</v>
      </c>
      <c r="B54" s="80" t="s">
        <v>23</v>
      </c>
      <c r="C54" s="80" t="s">
        <v>115</v>
      </c>
      <c r="D54" s="9" t="s">
        <v>39</v>
      </c>
      <c r="E54" s="9" t="s">
        <v>48</v>
      </c>
      <c r="F54" s="12">
        <v>0.76338089912880391</v>
      </c>
    </row>
    <row r="55" spans="1:6" x14ac:dyDescent="0.2">
      <c r="A55" s="55" t="str">
        <f t="shared" si="0"/>
        <v>Putumayop2IPM</v>
      </c>
      <c r="B55" s="80" t="s">
        <v>23</v>
      </c>
      <c r="C55" s="80" t="s">
        <v>116</v>
      </c>
      <c r="D55" s="11" t="s">
        <v>34</v>
      </c>
      <c r="E55" s="9" t="s">
        <v>48</v>
      </c>
      <c r="F55" s="12">
        <v>0.78610000000000002</v>
      </c>
    </row>
    <row r="56" spans="1:6" x14ac:dyDescent="0.2">
      <c r="A56" s="55" t="str">
        <f t="shared" si="0"/>
        <v>San Andrés y Providenciap1IPM</v>
      </c>
      <c r="B56" s="55" t="s">
        <v>26</v>
      </c>
      <c r="C56" s="80" t="s">
        <v>115</v>
      </c>
      <c r="D56" s="9" t="s">
        <v>39</v>
      </c>
      <c r="E56" s="9" t="s">
        <v>48</v>
      </c>
      <c r="F56" s="12">
        <v>0.37542973256397216</v>
      </c>
    </row>
    <row r="57" spans="1:6" x14ac:dyDescent="0.2">
      <c r="A57" s="55" t="str">
        <f t="shared" si="0"/>
        <v>San Andrés y Providenciap2IPM</v>
      </c>
      <c r="B57" s="55" t="s">
        <v>26</v>
      </c>
      <c r="C57" s="80" t="s">
        <v>116</v>
      </c>
      <c r="D57" s="11" t="s">
        <v>34</v>
      </c>
      <c r="E57" s="9" t="s">
        <v>48</v>
      </c>
      <c r="F57" s="12">
        <v>0.37542973256397216</v>
      </c>
    </row>
    <row r="58" spans="1:6" x14ac:dyDescent="0.2">
      <c r="A58" s="55" t="str">
        <f t="shared" si="0"/>
        <v>Amazonasp1IPM</v>
      </c>
      <c r="B58" s="80" t="s">
        <v>0</v>
      </c>
      <c r="C58" s="80" t="s">
        <v>115</v>
      </c>
      <c r="D58" s="9" t="s">
        <v>39</v>
      </c>
      <c r="E58" s="9" t="s">
        <v>48</v>
      </c>
      <c r="F58" s="12">
        <v>0.73819399073881597</v>
      </c>
    </row>
    <row r="59" spans="1:6" x14ac:dyDescent="0.2">
      <c r="A59" s="55" t="str">
        <f t="shared" si="0"/>
        <v>Amazonasp2IPM</v>
      </c>
      <c r="B59" s="80" t="s">
        <v>0</v>
      </c>
      <c r="C59" s="80" t="s">
        <v>116</v>
      </c>
      <c r="D59" s="11" t="s">
        <v>34</v>
      </c>
      <c r="E59" s="9" t="s">
        <v>48</v>
      </c>
      <c r="F59" s="12">
        <v>0.76319999999999988</v>
      </c>
    </row>
    <row r="60" spans="1:6" x14ac:dyDescent="0.2">
      <c r="A60" s="55" t="str">
        <f t="shared" si="0"/>
        <v>Guainíap1IPM</v>
      </c>
      <c r="B60" s="81" t="s">
        <v>15</v>
      </c>
      <c r="C60" s="80" t="s">
        <v>115</v>
      </c>
      <c r="D60" s="9" t="s">
        <v>39</v>
      </c>
      <c r="E60" s="9" t="s">
        <v>48</v>
      </c>
      <c r="F60" s="12">
        <v>0.78833750254783863</v>
      </c>
    </row>
    <row r="61" spans="1:6" x14ac:dyDescent="0.2">
      <c r="A61" s="55" t="str">
        <f t="shared" si="0"/>
        <v>Guainíap2IPM</v>
      </c>
      <c r="B61" s="81" t="s">
        <v>15</v>
      </c>
      <c r="C61" s="80" t="s">
        <v>116</v>
      </c>
      <c r="D61" s="11" t="s">
        <v>34</v>
      </c>
      <c r="E61" s="9" t="s">
        <v>48</v>
      </c>
      <c r="F61" s="12">
        <v>0.83250000000000002</v>
      </c>
    </row>
    <row r="62" spans="1:6" x14ac:dyDescent="0.2">
      <c r="A62" s="55" t="str">
        <f t="shared" si="0"/>
        <v>Guaviarep1IPM</v>
      </c>
      <c r="B62" s="80" t="s">
        <v>16</v>
      </c>
      <c r="C62" s="80" t="s">
        <v>115</v>
      </c>
      <c r="D62" s="9" t="s">
        <v>39</v>
      </c>
      <c r="E62" s="9" t="s">
        <v>48</v>
      </c>
      <c r="F62" s="12">
        <v>0.74950350903510488</v>
      </c>
    </row>
    <row r="63" spans="1:6" x14ac:dyDescent="0.2">
      <c r="A63" s="55" t="str">
        <f t="shared" si="0"/>
        <v>Guaviarep2IPM</v>
      </c>
      <c r="B63" s="80" t="s">
        <v>16</v>
      </c>
      <c r="C63" s="80" t="s">
        <v>116</v>
      </c>
      <c r="D63" s="11" t="s">
        <v>34</v>
      </c>
      <c r="E63" s="9" t="s">
        <v>48</v>
      </c>
      <c r="F63" s="12">
        <v>0.78469999999999995</v>
      </c>
    </row>
    <row r="64" spans="1:6" x14ac:dyDescent="0.2">
      <c r="A64" s="55" t="str">
        <f t="shared" si="0"/>
        <v>Vaupésp1IPM</v>
      </c>
      <c r="B64" s="80" t="s">
        <v>30</v>
      </c>
      <c r="C64" s="80" t="s">
        <v>115</v>
      </c>
      <c r="D64" s="9" t="s">
        <v>39</v>
      </c>
      <c r="E64" s="9" t="s">
        <v>48</v>
      </c>
      <c r="F64" s="12">
        <v>0.77832465959206443</v>
      </c>
    </row>
    <row r="65" spans="1:6" x14ac:dyDescent="0.2">
      <c r="A65" s="55" t="str">
        <f t="shared" si="0"/>
        <v>Vaupésp2IPM</v>
      </c>
      <c r="B65" s="80" t="s">
        <v>30</v>
      </c>
      <c r="C65" s="80" t="s">
        <v>116</v>
      </c>
      <c r="D65" s="11" t="s">
        <v>34</v>
      </c>
      <c r="E65" s="9" t="s">
        <v>48</v>
      </c>
      <c r="F65" s="12">
        <v>0.78599999999999992</v>
      </c>
    </row>
    <row r="66" spans="1:6" x14ac:dyDescent="0.2">
      <c r="A66" s="55" t="str">
        <f t="shared" si="0"/>
        <v>Vichadap1IPM</v>
      </c>
      <c r="B66" s="80" t="s">
        <v>31</v>
      </c>
      <c r="C66" s="80" t="s">
        <v>115</v>
      </c>
      <c r="D66" s="9" t="s">
        <v>39</v>
      </c>
      <c r="E66" s="9" t="s">
        <v>48</v>
      </c>
      <c r="F66" s="12">
        <v>0.84257556447182946</v>
      </c>
    </row>
    <row r="67" spans="1:6" x14ac:dyDescent="0.2">
      <c r="A67" s="55" t="str">
        <f t="shared" ref="A67:A130" si="1">CONCATENATE(B67,C67,E67)</f>
        <v>Vichadap2IPM</v>
      </c>
      <c r="B67" s="80" t="s">
        <v>31</v>
      </c>
      <c r="C67" s="80" t="s">
        <v>116</v>
      </c>
      <c r="D67" s="11" t="s">
        <v>34</v>
      </c>
      <c r="E67" s="9" t="s">
        <v>48</v>
      </c>
      <c r="F67" s="12">
        <v>0.85230000000000006</v>
      </c>
    </row>
    <row r="68" spans="1:6" x14ac:dyDescent="0.2">
      <c r="A68" s="55" t="str">
        <f t="shared" si="1"/>
        <v>Antioquiap1IDH</v>
      </c>
      <c r="B68" s="80" t="s">
        <v>1</v>
      </c>
      <c r="C68" s="80" t="s">
        <v>115</v>
      </c>
      <c r="D68" s="9" t="s">
        <v>39</v>
      </c>
      <c r="E68" s="9" t="s">
        <v>49</v>
      </c>
      <c r="F68" s="13">
        <v>0.80700000000000005</v>
      </c>
    </row>
    <row r="69" spans="1:6" x14ac:dyDescent="0.2">
      <c r="A69" s="55" t="str">
        <f t="shared" si="1"/>
        <v>Antioquiap2IDH</v>
      </c>
      <c r="B69" s="80" t="s">
        <v>1</v>
      </c>
      <c r="C69" s="80" t="s">
        <v>116</v>
      </c>
      <c r="D69" s="11" t="s">
        <v>34</v>
      </c>
      <c r="E69" s="9" t="s">
        <v>49</v>
      </c>
      <c r="F69" s="13">
        <v>0.84899999999999998</v>
      </c>
    </row>
    <row r="70" spans="1:6" x14ac:dyDescent="0.2">
      <c r="A70" s="55" t="str">
        <f t="shared" si="1"/>
        <v>Atlánticop1IDH</v>
      </c>
      <c r="B70" s="80" t="s">
        <v>3</v>
      </c>
      <c r="C70" s="80" t="s">
        <v>115</v>
      </c>
      <c r="D70" s="9" t="s">
        <v>39</v>
      </c>
      <c r="E70" s="9" t="s">
        <v>49</v>
      </c>
      <c r="F70" s="13">
        <v>0.80100000000000005</v>
      </c>
    </row>
    <row r="71" spans="1:6" x14ac:dyDescent="0.2">
      <c r="A71" s="55" t="str">
        <f t="shared" si="1"/>
        <v>Atlánticop2IDH</v>
      </c>
      <c r="B71" s="80" t="s">
        <v>3</v>
      </c>
      <c r="C71" s="80" t="s">
        <v>116</v>
      </c>
      <c r="D71" s="11" t="s">
        <v>34</v>
      </c>
      <c r="E71" s="9" t="s">
        <v>49</v>
      </c>
      <c r="F71" s="13">
        <v>0.83499999999999996</v>
      </c>
    </row>
    <row r="72" spans="1:6" x14ac:dyDescent="0.2">
      <c r="A72" s="55" t="str">
        <f t="shared" si="1"/>
        <v>Bogotáp1IDH</v>
      </c>
      <c r="B72" s="80" t="s">
        <v>4</v>
      </c>
      <c r="C72" s="80" t="s">
        <v>115</v>
      </c>
      <c r="D72" s="9" t="s">
        <v>39</v>
      </c>
      <c r="E72" s="9" t="s">
        <v>49</v>
      </c>
      <c r="F72" s="13">
        <v>0.87</v>
      </c>
    </row>
    <row r="73" spans="1:6" x14ac:dyDescent="0.2">
      <c r="A73" s="55" t="str">
        <f t="shared" si="1"/>
        <v>Bogotáp2IDH</v>
      </c>
      <c r="B73" s="80" t="s">
        <v>4</v>
      </c>
      <c r="C73" s="80" t="s">
        <v>116</v>
      </c>
      <c r="D73" s="11" t="s">
        <v>34</v>
      </c>
      <c r="E73" s="9" t="s">
        <v>49</v>
      </c>
      <c r="F73" s="13">
        <v>0.83499999999999996</v>
      </c>
    </row>
    <row r="74" spans="1:6" x14ac:dyDescent="0.2">
      <c r="A74" s="55" t="str">
        <f t="shared" si="1"/>
        <v>Bolívarp1IDH</v>
      </c>
      <c r="B74" s="55" t="s">
        <v>5</v>
      </c>
      <c r="C74" s="80" t="s">
        <v>115</v>
      </c>
      <c r="D74" s="9" t="s">
        <v>39</v>
      </c>
      <c r="E74" s="9" t="s">
        <v>49</v>
      </c>
      <c r="F74" s="13">
        <v>0.78700000000000003</v>
      </c>
    </row>
    <row r="75" spans="1:6" x14ac:dyDescent="0.2">
      <c r="A75" s="55" t="str">
        <f t="shared" si="1"/>
        <v>Bolívarp2IDH</v>
      </c>
      <c r="B75" s="55" t="s">
        <v>5</v>
      </c>
      <c r="C75" s="80" t="s">
        <v>116</v>
      </c>
      <c r="D75" s="11" t="s">
        <v>34</v>
      </c>
      <c r="E75" s="9" t="s">
        <v>49</v>
      </c>
      <c r="F75" s="13">
        <v>0.82299999999999995</v>
      </c>
    </row>
    <row r="76" spans="1:6" x14ac:dyDescent="0.2">
      <c r="A76" s="55" t="str">
        <f t="shared" si="1"/>
        <v>Boyacáp1IDH</v>
      </c>
      <c r="B76" s="55" t="s">
        <v>6</v>
      </c>
      <c r="C76" s="80" t="s">
        <v>115</v>
      </c>
      <c r="D76" s="9" t="s">
        <v>39</v>
      </c>
      <c r="E76" s="9" t="s">
        <v>49</v>
      </c>
      <c r="F76" s="13">
        <v>0.79800000000000004</v>
      </c>
    </row>
    <row r="77" spans="1:6" x14ac:dyDescent="0.2">
      <c r="A77" s="55" t="str">
        <f t="shared" si="1"/>
        <v>Boyacáp2IDH</v>
      </c>
      <c r="B77" s="55" t="s">
        <v>6</v>
      </c>
      <c r="C77" s="80" t="s">
        <v>116</v>
      </c>
      <c r="D77" s="11" t="s">
        <v>34</v>
      </c>
      <c r="E77" s="9" t="s">
        <v>49</v>
      </c>
      <c r="F77" s="13">
        <v>0.84199999999999997</v>
      </c>
    </row>
    <row r="78" spans="1:6" x14ac:dyDescent="0.2">
      <c r="A78" s="55" t="str">
        <f t="shared" si="1"/>
        <v>Caldasp1IDH</v>
      </c>
      <c r="B78" s="80" t="s">
        <v>7</v>
      </c>
      <c r="C78" s="80" t="s">
        <v>115</v>
      </c>
      <c r="D78" s="9" t="s">
        <v>39</v>
      </c>
      <c r="E78" s="9" t="s">
        <v>49</v>
      </c>
      <c r="F78" s="13">
        <v>0.78900000000000003</v>
      </c>
    </row>
    <row r="79" spans="1:6" x14ac:dyDescent="0.2">
      <c r="A79" s="55" t="str">
        <f t="shared" si="1"/>
        <v>Caldasp2IDH</v>
      </c>
      <c r="B79" s="80" t="s">
        <v>7</v>
      </c>
      <c r="C79" s="80" t="s">
        <v>116</v>
      </c>
      <c r="D79" s="11" t="s">
        <v>34</v>
      </c>
      <c r="E79" s="9" t="s">
        <v>49</v>
      </c>
      <c r="F79" s="13">
        <v>0.82799999999999996</v>
      </c>
    </row>
    <row r="80" spans="1:6" x14ac:dyDescent="0.2">
      <c r="A80" s="55" t="str">
        <f t="shared" si="1"/>
        <v>Caquetáp1IDH</v>
      </c>
      <c r="B80" s="80" t="s">
        <v>8</v>
      </c>
      <c r="C80" s="80" t="s">
        <v>115</v>
      </c>
      <c r="D80" s="9" t="s">
        <v>39</v>
      </c>
      <c r="E80" s="9" t="s">
        <v>49</v>
      </c>
      <c r="F80" s="13">
        <v>0.72299999999999998</v>
      </c>
    </row>
    <row r="81" spans="1:6" x14ac:dyDescent="0.2">
      <c r="A81" s="55" t="str">
        <f t="shared" si="1"/>
        <v>Caquetáp2IDH</v>
      </c>
      <c r="B81" s="80" t="s">
        <v>8</v>
      </c>
      <c r="C81" s="80" t="s">
        <v>116</v>
      </c>
      <c r="D81" s="11" t="s">
        <v>34</v>
      </c>
      <c r="E81" s="9" t="s">
        <v>49</v>
      </c>
      <c r="F81" s="13">
        <v>0.752</v>
      </c>
    </row>
    <row r="82" spans="1:6" x14ac:dyDescent="0.2">
      <c r="A82" s="55" t="str">
        <f t="shared" si="1"/>
        <v>Caucap1IDH</v>
      </c>
      <c r="B82" s="80" t="s">
        <v>10</v>
      </c>
      <c r="C82" s="80" t="s">
        <v>115</v>
      </c>
      <c r="D82" s="9" t="s">
        <v>39</v>
      </c>
      <c r="E82" s="9" t="s">
        <v>49</v>
      </c>
      <c r="F82" s="13">
        <v>0.74199999999999999</v>
      </c>
    </row>
    <row r="83" spans="1:6" x14ac:dyDescent="0.2">
      <c r="A83" s="55" t="str">
        <f t="shared" si="1"/>
        <v>Caucap2IDH</v>
      </c>
      <c r="B83" s="80" t="s">
        <v>10</v>
      </c>
      <c r="C83" s="80" t="s">
        <v>116</v>
      </c>
      <c r="D83" s="11" t="s">
        <v>34</v>
      </c>
      <c r="E83" s="9" t="s">
        <v>49</v>
      </c>
      <c r="F83" s="13">
        <v>0.78200000000000003</v>
      </c>
    </row>
    <row r="84" spans="1:6" x14ac:dyDescent="0.2">
      <c r="A84" s="55" t="str">
        <f t="shared" si="1"/>
        <v>Cesarp1IDH</v>
      </c>
      <c r="B84" s="80" t="s">
        <v>11</v>
      </c>
      <c r="C84" s="80" t="s">
        <v>115</v>
      </c>
      <c r="D84" s="9" t="s">
        <v>39</v>
      </c>
      <c r="E84" s="9" t="s">
        <v>49</v>
      </c>
      <c r="F84" s="13">
        <v>0.77</v>
      </c>
    </row>
    <row r="85" spans="1:6" x14ac:dyDescent="0.2">
      <c r="A85" s="55" t="str">
        <f t="shared" si="1"/>
        <v>Cesarp2IDH</v>
      </c>
      <c r="B85" s="80" t="s">
        <v>11</v>
      </c>
      <c r="C85" s="80" t="s">
        <v>116</v>
      </c>
      <c r="D85" s="11" t="s">
        <v>34</v>
      </c>
      <c r="E85" s="9" t="s">
        <v>49</v>
      </c>
      <c r="F85" s="13">
        <v>0.81</v>
      </c>
    </row>
    <row r="86" spans="1:6" x14ac:dyDescent="0.2">
      <c r="A86" s="55" t="str">
        <f t="shared" si="1"/>
        <v>Chocóp1IDH</v>
      </c>
      <c r="B86" s="80" t="s">
        <v>12</v>
      </c>
      <c r="C86" s="80" t="s">
        <v>115</v>
      </c>
      <c r="D86" s="9" t="s">
        <v>39</v>
      </c>
      <c r="E86" s="9" t="s">
        <v>49</v>
      </c>
      <c r="F86" s="13">
        <v>0.68700000000000006</v>
      </c>
    </row>
    <row r="87" spans="1:6" x14ac:dyDescent="0.2">
      <c r="A87" s="55" t="str">
        <f t="shared" si="1"/>
        <v>Chocóp2IDH</v>
      </c>
      <c r="B87" s="80" t="s">
        <v>12</v>
      </c>
      <c r="C87" s="80" t="s">
        <v>116</v>
      </c>
      <c r="D87" s="11" t="s">
        <v>34</v>
      </c>
      <c r="E87" s="9" t="s">
        <v>49</v>
      </c>
      <c r="F87" s="13">
        <v>0.73099999999999998</v>
      </c>
    </row>
    <row r="88" spans="1:6" x14ac:dyDescent="0.2">
      <c r="A88" s="55" t="str">
        <f t="shared" si="1"/>
        <v>Córdobap1IDH</v>
      </c>
      <c r="B88" s="80" t="s">
        <v>13</v>
      </c>
      <c r="C88" s="80" t="s">
        <v>115</v>
      </c>
      <c r="D88" s="9" t="s">
        <v>39</v>
      </c>
      <c r="E88" s="9" t="s">
        <v>49</v>
      </c>
      <c r="F88" s="13">
        <v>0.751</v>
      </c>
    </row>
    <row r="89" spans="1:6" x14ac:dyDescent="0.2">
      <c r="A89" s="55" t="str">
        <f t="shared" si="1"/>
        <v>Córdobap2IDH</v>
      </c>
      <c r="B89" s="80" t="s">
        <v>13</v>
      </c>
      <c r="C89" s="80" t="s">
        <v>116</v>
      </c>
      <c r="D89" s="11" t="s">
        <v>34</v>
      </c>
      <c r="E89" s="9" t="s">
        <v>49</v>
      </c>
      <c r="F89" s="13">
        <v>0.79800000000000004</v>
      </c>
    </row>
    <row r="90" spans="1:6" x14ac:dyDescent="0.2">
      <c r="A90" s="55" t="str">
        <f t="shared" si="1"/>
        <v>Cundinamarcap1IDH</v>
      </c>
      <c r="B90" s="80" t="s">
        <v>14</v>
      </c>
      <c r="C90" s="80" t="s">
        <v>115</v>
      </c>
      <c r="D90" s="9" t="s">
        <v>39</v>
      </c>
      <c r="E90" s="9" t="s">
        <v>49</v>
      </c>
      <c r="F90" s="13">
        <v>0.80300000000000005</v>
      </c>
    </row>
    <row r="91" spans="1:6" x14ac:dyDescent="0.2">
      <c r="A91" s="55" t="str">
        <f t="shared" si="1"/>
        <v>Cundinamarcap2IDH</v>
      </c>
      <c r="B91" s="80" t="s">
        <v>14</v>
      </c>
      <c r="C91" s="80" t="s">
        <v>116</v>
      </c>
      <c r="D91" s="11" t="s">
        <v>34</v>
      </c>
      <c r="E91" s="9" t="s">
        <v>49</v>
      </c>
      <c r="F91" s="13">
        <v>0.83699999999999997</v>
      </c>
    </row>
    <row r="92" spans="1:6" x14ac:dyDescent="0.2">
      <c r="A92" s="55" t="str">
        <f t="shared" si="1"/>
        <v>Huilap1IDH</v>
      </c>
      <c r="B92" s="80" t="s">
        <v>17</v>
      </c>
      <c r="C92" s="80" t="s">
        <v>115</v>
      </c>
      <c r="D92" s="9" t="s">
        <v>39</v>
      </c>
      <c r="E92" s="9" t="s">
        <v>49</v>
      </c>
      <c r="F92" s="13">
        <v>0.77400000000000002</v>
      </c>
    </row>
    <row r="93" spans="1:6" x14ac:dyDescent="0.2">
      <c r="A93" s="55" t="str">
        <f t="shared" si="1"/>
        <v>Huilap2IDH</v>
      </c>
      <c r="B93" s="80" t="s">
        <v>17</v>
      </c>
      <c r="C93" s="80" t="s">
        <v>116</v>
      </c>
      <c r="D93" s="11" t="s">
        <v>34</v>
      </c>
      <c r="E93" s="9" t="s">
        <v>49</v>
      </c>
      <c r="F93" s="13">
        <v>0.80700000000000005</v>
      </c>
    </row>
    <row r="94" spans="1:6" x14ac:dyDescent="0.2">
      <c r="A94" s="55" t="str">
        <f t="shared" si="1"/>
        <v>La Guajirap1IDH</v>
      </c>
      <c r="B94" s="80" t="s">
        <v>18</v>
      </c>
      <c r="C94" s="80" t="s">
        <v>115</v>
      </c>
      <c r="D94" s="9" t="s">
        <v>39</v>
      </c>
      <c r="E94" s="9" t="s">
        <v>49</v>
      </c>
      <c r="F94" s="13">
        <v>0.70499999999999996</v>
      </c>
    </row>
    <row r="95" spans="1:6" x14ac:dyDescent="0.2">
      <c r="A95" s="55" t="str">
        <f t="shared" si="1"/>
        <v>La Guajirap2IDH</v>
      </c>
      <c r="B95" s="80" t="s">
        <v>18</v>
      </c>
      <c r="C95" s="80" t="s">
        <v>116</v>
      </c>
      <c r="D95" s="11" t="s">
        <v>34</v>
      </c>
      <c r="E95" s="9" t="s">
        <v>49</v>
      </c>
      <c r="F95" s="13">
        <v>0.69099999999999995</v>
      </c>
    </row>
    <row r="96" spans="1:6" x14ac:dyDescent="0.2">
      <c r="A96" s="55" t="str">
        <f t="shared" si="1"/>
        <v>Magdalenap1IDH</v>
      </c>
      <c r="B96" s="80" t="s">
        <v>19</v>
      </c>
      <c r="C96" s="80" t="s">
        <v>115</v>
      </c>
      <c r="D96" s="9" t="s">
        <v>39</v>
      </c>
      <c r="E96" s="9" t="s">
        <v>49</v>
      </c>
      <c r="F96" s="13">
        <v>0.74399999999999999</v>
      </c>
    </row>
    <row r="97" spans="1:6" x14ac:dyDescent="0.2">
      <c r="A97" s="55" t="str">
        <f t="shared" si="1"/>
        <v>Magdalenap2IDH</v>
      </c>
      <c r="B97" s="80" t="s">
        <v>19</v>
      </c>
      <c r="C97" s="80" t="s">
        <v>116</v>
      </c>
      <c r="D97" s="11" t="s">
        <v>34</v>
      </c>
      <c r="E97" s="9" t="s">
        <v>49</v>
      </c>
      <c r="F97" s="13">
        <v>0.78500000000000003</v>
      </c>
    </row>
    <row r="98" spans="1:6" x14ac:dyDescent="0.2">
      <c r="A98" s="55" t="str">
        <f t="shared" si="1"/>
        <v>Metap1IDH</v>
      </c>
      <c r="B98" s="80" t="s">
        <v>20</v>
      </c>
      <c r="C98" s="80" t="s">
        <v>115</v>
      </c>
      <c r="D98" s="9" t="s">
        <v>39</v>
      </c>
      <c r="E98" s="9" t="s">
        <v>49</v>
      </c>
      <c r="F98" s="13">
        <v>0.78500000000000003</v>
      </c>
    </row>
    <row r="99" spans="1:6" x14ac:dyDescent="0.2">
      <c r="A99" s="55" t="str">
        <f t="shared" si="1"/>
        <v>Metap2IDH</v>
      </c>
      <c r="B99" s="80" t="s">
        <v>20</v>
      </c>
      <c r="C99" s="80" t="s">
        <v>116</v>
      </c>
      <c r="D99" s="11" t="s">
        <v>34</v>
      </c>
      <c r="E99" s="9" t="s">
        <v>49</v>
      </c>
      <c r="F99" s="13">
        <v>0.82199999999999995</v>
      </c>
    </row>
    <row r="100" spans="1:6" x14ac:dyDescent="0.2">
      <c r="A100" s="55" t="str">
        <f t="shared" si="1"/>
        <v>Nariñop1IDH</v>
      </c>
      <c r="B100" s="80" t="s">
        <v>21</v>
      </c>
      <c r="C100" s="80" t="s">
        <v>115</v>
      </c>
      <c r="D100" s="9" t="s">
        <v>39</v>
      </c>
      <c r="E100" s="9" t="s">
        <v>49</v>
      </c>
      <c r="F100" s="13">
        <v>0.74199999999999999</v>
      </c>
    </row>
    <row r="101" spans="1:6" x14ac:dyDescent="0.2">
      <c r="A101" s="55" t="str">
        <f t="shared" si="1"/>
        <v>Nariñop2IDH</v>
      </c>
      <c r="B101" s="80" t="s">
        <v>21</v>
      </c>
      <c r="C101" s="80" t="s">
        <v>116</v>
      </c>
      <c r="D101" s="11" t="s">
        <v>34</v>
      </c>
      <c r="E101" s="9" t="s">
        <v>49</v>
      </c>
      <c r="F101" s="13">
        <v>0.77300000000000002</v>
      </c>
    </row>
    <row r="102" spans="1:6" x14ac:dyDescent="0.2">
      <c r="A102" s="55" t="str">
        <f t="shared" si="1"/>
        <v>Norte de Santanderp1IDH</v>
      </c>
      <c r="B102" s="55" t="s">
        <v>22</v>
      </c>
      <c r="C102" s="80" t="s">
        <v>115</v>
      </c>
      <c r="D102" s="9" t="s">
        <v>39</v>
      </c>
      <c r="E102" s="9" t="s">
        <v>49</v>
      </c>
      <c r="F102" s="13">
        <v>0.748</v>
      </c>
    </row>
    <row r="103" spans="1:6" x14ac:dyDescent="0.2">
      <c r="A103" s="55" t="str">
        <f t="shared" si="1"/>
        <v>Norte de Santanderp2IDH</v>
      </c>
      <c r="B103" s="55" t="s">
        <v>22</v>
      </c>
      <c r="C103" s="80" t="s">
        <v>116</v>
      </c>
      <c r="D103" s="11" t="s">
        <v>34</v>
      </c>
      <c r="E103" s="9" t="s">
        <v>49</v>
      </c>
      <c r="F103" s="13">
        <v>0.79600000000000004</v>
      </c>
    </row>
    <row r="104" spans="1:6" x14ac:dyDescent="0.2">
      <c r="A104" s="55" t="str">
        <f t="shared" si="1"/>
        <v>Quindíop1IDH</v>
      </c>
      <c r="B104" s="55" t="s">
        <v>24</v>
      </c>
      <c r="C104" s="80" t="s">
        <v>115</v>
      </c>
      <c r="D104" s="9" t="s">
        <v>39</v>
      </c>
      <c r="E104" s="9" t="s">
        <v>49</v>
      </c>
      <c r="F104" s="13">
        <v>0.78</v>
      </c>
    </row>
    <row r="105" spans="1:6" x14ac:dyDescent="0.2">
      <c r="A105" s="55" t="str">
        <f t="shared" si="1"/>
        <v>Quindíop2IDH</v>
      </c>
      <c r="B105" s="55" t="s">
        <v>24</v>
      </c>
      <c r="C105" s="80" t="s">
        <v>116</v>
      </c>
      <c r="D105" s="11" t="s">
        <v>34</v>
      </c>
      <c r="E105" s="9" t="s">
        <v>49</v>
      </c>
      <c r="F105" s="13">
        <v>0.83199999999999996</v>
      </c>
    </row>
    <row r="106" spans="1:6" x14ac:dyDescent="0.2">
      <c r="A106" s="55" t="str">
        <f t="shared" si="1"/>
        <v>Risaraldap1IDH</v>
      </c>
      <c r="B106" s="80" t="s">
        <v>25</v>
      </c>
      <c r="C106" s="80" t="s">
        <v>115</v>
      </c>
      <c r="D106" s="9" t="s">
        <v>39</v>
      </c>
      <c r="E106" s="9" t="s">
        <v>49</v>
      </c>
      <c r="F106" s="13">
        <v>0.78800000000000003</v>
      </c>
    </row>
    <row r="107" spans="1:6" x14ac:dyDescent="0.2">
      <c r="A107" s="55" t="str">
        <f t="shared" si="1"/>
        <v>Risaraldap2IDH</v>
      </c>
      <c r="B107" s="80" t="s">
        <v>25</v>
      </c>
      <c r="C107" s="80" t="s">
        <v>116</v>
      </c>
      <c r="D107" s="11" t="s">
        <v>34</v>
      </c>
      <c r="E107" s="9" t="s">
        <v>49</v>
      </c>
      <c r="F107" s="13">
        <v>0.83899999999999997</v>
      </c>
    </row>
    <row r="108" spans="1:6" x14ac:dyDescent="0.2">
      <c r="A108" s="55" t="str">
        <f t="shared" si="1"/>
        <v>Santanderp1IDH</v>
      </c>
      <c r="B108" s="80" t="s">
        <v>27</v>
      </c>
      <c r="C108" s="80" t="s">
        <v>115</v>
      </c>
      <c r="D108" s="9" t="s">
        <v>39</v>
      </c>
      <c r="E108" s="9" t="s">
        <v>49</v>
      </c>
      <c r="F108" s="13">
        <v>0.82699999999999996</v>
      </c>
    </row>
    <row r="109" spans="1:6" x14ac:dyDescent="0.2">
      <c r="A109" s="55" t="str">
        <f t="shared" si="1"/>
        <v>Santanderp2IDH</v>
      </c>
      <c r="B109" s="80" t="s">
        <v>27</v>
      </c>
      <c r="C109" s="80" t="s">
        <v>116</v>
      </c>
      <c r="D109" s="11" t="s">
        <v>34</v>
      </c>
      <c r="E109" s="9" t="s">
        <v>49</v>
      </c>
      <c r="F109" s="13">
        <v>0.879</v>
      </c>
    </row>
    <row r="110" spans="1:6" x14ac:dyDescent="0.2">
      <c r="A110" s="55" t="str">
        <f t="shared" si="1"/>
        <v>Sucrep1IDH</v>
      </c>
      <c r="B110" s="80" t="s">
        <v>28</v>
      </c>
      <c r="C110" s="80" t="s">
        <v>115</v>
      </c>
      <c r="D110" s="9" t="s">
        <v>39</v>
      </c>
      <c r="E110" s="9" t="s">
        <v>49</v>
      </c>
      <c r="F110" s="13">
        <v>0.73899999999999999</v>
      </c>
    </row>
    <row r="111" spans="1:6" x14ac:dyDescent="0.2">
      <c r="A111" s="55" t="str">
        <f t="shared" si="1"/>
        <v>Sucrep2IDH</v>
      </c>
      <c r="B111" s="80" t="s">
        <v>28</v>
      </c>
      <c r="C111" s="80" t="s">
        <v>116</v>
      </c>
      <c r="D111" s="11" t="s">
        <v>34</v>
      </c>
      <c r="E111" s="9" t="s">
        <v>49</v>
      </c>
      <c r="F111" s="13">
        <v>0.77500000000000002</v>
      </c>
    </row>
    <row r="112" spans="1:6" x14ac:dyDescent="0.2">
      <c r="A112" s="55" t="str">
        <f t="shared" si="1"/>
        <v>Tolimap1IDH</v>
      </c>
      <c r="B112" s="80" t="s">
        <v>29</v>
      </c>
      <c r="C112" s="80" t="s">
        <v>115</v>
      </c>
      <c r="D112" s="9" t="s">
        <v>39</v>
      </c>
      <c r="E112" s="9" t="s">
        <v>49</v>
      </c>
      <c r="F112" s="13">
        <v>0.76400000000000001</v>
      </c>
    </row>
    <row r="113" spans="1:6" x14ac:dyDescent="0.2">
      <c r="A113" s="55" t="str">
        <f t="shared" si="1"/>
        <v>Tolimap2IDH</v>
      </c>
      <c r="B113" s="80" t="s">
        <v>29</v>
      </c>
      <c r="C113" s="80" t="s">
        <v>116</v>
      </c>
      <c r="D113" s="11" t="s">
        <v>34</v>
      </c>
      <c r="E113" s="9" t="s">
        <v>49</v>
      </c>
      <c r="F113" s="13">
        <v>0.80400000000000005</v>
      </c>
    </row>
    <row r="114" spans="1:6" x14ac:dyDescent="0.2">
      <c r="A114" s="55" t="str">
        <f t="shared" si="1"/>
        <v>Valle del Caucap1IDH</v>
      </c>
      <c r="B114" s="80" t="s">
        <v>33</v>
      </c>
      <c r="C114" s="80" t="s">
        <v>115</v>
      </c>
      <c r="D114" s="9" t="s">
        <v>39</v>
      </c>
      <c r="E114" s="9" t="s">
        <v>49</v>
      </c>
      <c r="F114" s="13">
        <v>0.81899999999999995</v>
      </c>
    </row>
    <row r="115" spans="1:6" x14ac:dyDescent="0.2">
      <c r="A115" s="55" t="str">
        <f t="shared" si="1"/>
        <v>Valle del Caucap2IDH</v>
      </c>
      <c r="B115" s="80" t="s">
        <v>33</v>
      </c>
      <c r="C115" s="80" t="s">
        <v>116</v>
      </c>
      <c r="D115" s="11" t="s">
        <v>34</v>
      </c>
      <c r="E115" s="9" t="s">
        <v>49</v>
      </c>
      <c r="F115" s="13">
        <v>0.86099999999999999</v>
      </c>
    </row>
    <row r="116" spans="1:6" x14ac:dyDescent="0.2">
      <c r="A116" s="55" t="str">
        <f t="shared" si="1"/>
        <v>Araucap1IDH</v>
      </c>
      <c r="B116" s="80" t="s">
        <v>2</v>
      </c>
      <c r="C116" s="80" t="s">
        <v>115</v>
      </c>
      <c r="D116" s="9" t="s">
        <v>39</v>
      </c>
      <c r="E116" s="9" t="s">
        <v>49</v>
      </c>
      <c r="F116" s="13">
        <v>0.79600000000000004</v>
      </c>
    </row>
    <row r="117" spans="1:6" x14ac:dyDescent="0.2">
      <c r="A117" s="55" t="str">
        <f t="shared" si="1"/>
        <v>Araucap2IDH</v>
      </c>
      <c r="B117" s="80" t="s">
        <v>2</v>
      </c>
      <c r="C117" s="80" t="s">
        <v>116</v>
      </c>
      <c r="D117" s="11" t="s">
        <v>34</v>
      </c>
      <c r="E117" s="9" t="s">
        <v>49</v>
      </c>
      <c r="F117" s="13">
        <v>0.80400000000000005</v>
      </c>
    </row>
    <row r="118" spans="1:6" x14ac:dyDescent="0.2">
      <c r="A118" s="55" t="str">
        <f t="shared" si="1"/>
        <v>Casanarep1IDH</v>
      </c>
      <c r="B118" s="80" t="s">
        <v>9</v>
      </c>
      <c r="C118" s="80" t="s">
        <v>115</v>
      </c>
      <c r="D118" s="9" t="s">
        <v>39</v>
      </c>
      <c r="E118" s="9" t="s">
        <v>49</v>
      </c>
      <c r="F118" s="13">
        <v>0.85899999999999999</v>
      </c>
    </row>
    <row r="119" spans="1:6" x14ac:dyDescent="0.2">
      <c r="A119" s="55" t="str">
        <f t="shared" si="1"/>
        <v>Casanarep2IDH</v>
      </c>
      <c r="B119" s="80" t="s">
        <v>9</v>
      </c>
      <c r="C119" s="80" t="s">
        <v>116</v>
      </c>
      <c r="D119" s="11" t="s">
        <v>34</v>
      </c>
      <c r="E119" s="9" t="s">
        <v>49</v>
      </c>
      <c r="F119" s="13">
        <v>0.86699999999999999</v>
      </c>
    </row>
    <row r="120" spans="1:6" x14ac:dyDescent="0.2">
      <c r="A120" s="55" t="str">
        <f t="shared" si="1"/>
        <v>Putumayop1IDH</v>
      </c>
      <c r="B120" s="80" t="s">
        <v>23</v>
      </c>
      <c r="C120" s="80" t="s">
        <v>115</v>
      </c>
      <c r="D120" s="9" t="s">
        <v>39</v>
      </c>
      <c r="E120" s="9" t="s">
        <v>49</v>
      </c>
      <c r="F120" s="13">
        <v>0.72699999999999998</v>
      </c>
    </row>
    <row r="121" spans="1:6" x14ac:dyDescent="0.2">
      <c r="A121" s="55" t="str">
        <f t="shared" si="1"/>
        <v>Putumayop2IDH</v>
      </c>
      <c r="B121" s="80" t="s">
        <v>23</v>
      </c>
      <c r="C121" s="80" t="s">
        <v>116</v>
      </c>
      <c r="D121" s="11" t="s">
        <v>34</v>
      </c>
      <c r="E121" s="9" t="s">
        <v>49</v>
      </c>
      <c r="F121" s="13">
        <v>0.75900000000000001</v>
      </c>
    </row>
    <row r="122" spans="1:6" x14ac:dyDescent="0.2">
      <c r="A122" s="55" t="str">
        <f t="shared" si="1"/>
        <v>San Andrés y Providenciap1IDH</v>
      </c>
      <c r="B122" s="55" t="s">
        <v>26</v>
      </c>
      <c r="C122" s="80" t="s">
        <v>115</v>
      </c>
      <c r="D122" s="9" t="s">
        <v>39</v>
      </c>
      <c r="E122" s="9" t="s">
        <v>49</v>
      </c>
      <c r="F122" s="13">
        <v>0.83199999999999996</v>
      </c>
    </row>
    <row r="123" spans="1:6" x14ac:dyDescent="0.2">
      <c r="A123" s="55" t="str">
        <f t="shared" si="1"/>
        <v>San Andrés y Providenciap2IDH</v>
      </c>
      <c r="B123" s="55" t="s">
        <v>26</v>
      </c>
      <c r="C123" s="80" t="s">
        <v>116</v>
      </c>
      <c r="D123" s="11" t="s">
        <v>34</v>
      </c>
      <c r="E123" s="9" t="s">
        <v>49</v>
      </c>
      <c r="F123" s="13">
        <v>0.83399999999999996</v>
      </c>
    </row>
    <row r="124" spans="1:6" x14ac:dyDescent="0.2">
      <c r="A124" s="55" t="str">
        <f t="shared" si="1"/>
        <v>Amazonasp1IDH</v>
      </c>
      <c r="B124" s="80" t="s">
        <v>0</v>
      </c>
      <c r="C124" s="80" t="s">
        <v>115</v>
      </c>
      <c r="D124" s="9" t="s">
        <v>39</v>
      </c>
      <c r="E124" s="9" t="s">
        <v>49</v>
      </c>
      <c r="F124" s="13">
        <v>0.73</v>
      </c>
    </row>
    <row r="125" spans="1:6" x14ac:dyDescent="0.2">
      <c r="A125" s="55" t="str">
        <f t="shared" si="1"/>
        <v>Amazonasp2IDH</v>
      </c>
      <c r="B125" s="80" t="s">
        <v>0</v>
      </c>
      <c r="C125" s="80" t="s">
        <v>116</v>
      </c>
      <c r="D125" s="11" t="s">
        <v>34</v>
      </c>
      <c r="E125" s="9" t="s">
        <v>49</v>
      </c>
      <c r="F125" s="13">
        <v>0.76800000000000002</v>
      </c>
    </row>
    <row r="126" spans="1:6" x14ac:dyDescent="0.2">
      <c r="A126" s="55" t="str">
        <f t="shared" si="1"/>
        <v>Guainíap1IDH</v>
      </c>
      <c r="B126" s="81" t="s">
        <v>15</v>
      </c>
      <c r="C126" s="80" t="s">
        <v>115</v>
      </c>
      <c r="D126" s="9" t="s">
        <v>39</v>
      </c>
      <c r="E126" s="9" t="s">
        <v>49</v>
      </c>
      <c r="F126" s="9"/>
    </row>
    <row r="127" spans="1:6" x14ac:dyDescent="0.2">
      <c r="A127" s="55" t="str">
        <f t="shared" si="1"/>
        <v>Guainíap2IDH</v>
      </c>
      <c r="B127" s="81" t="s">
        <v>15</v>
      </c>
      <c r="C127" s="80" t="s">
        <v>116</v>
      </c>
      <c r="D127" s="11" t="s">
        <v>34</v>
      </c>
      <c r="E127" s="9" t="s">
        <v>49</v>
      </c>
      <c r="F127" s="9"/>
    </row>
    <row r="128" spans="1:6" x14ac:dyDescent="0.2">
      <c r="A128" s="55" t="str">
        <f t="shared" si="1"/>
        <v>Guaviarep1IDH</v>
      </c>
      <c r="B128" s="80" t="s">
        <v>16</v>
      </c>
      <c r="C128" s="80" t="s">
        <v>115</v>
      </c>
      <c r="D128" s="9" t="s">
        <v>39</v>
      </c>
      <c r="E128" s="9" t="s">
        <v>49</v>
      </c>
      <c r="F128" s="9"/>
    </row>
    <row r="129" spans="1:6" x14ac:dyDescent="0.2">
      <c r="A129" s="55" t="str">
        <f t="shared" si="1"/>
        <v>Guaviarep2IDH</v>
      </c>
      <c r="B129" s="80" t="s">
        <v>16</v>
      </c>
      <c r="C129" s="80" t="s">
        <v>116</v>
      </c>
      <c r="D129" s="11" t="s">
        <v>34</v>
      </c>
      <c r="E129" s="9" t="s">
        <v>49</v>
      </c>
      <c r="F129" s="9"/>
    </row>
    <row r="130" spans="1:6" x14ac:dyDescent="0.2">
      <c r="A130" s="55" t="str">
        <f t="shared" si="1"/>
        <v>Vaupésp1IDH</v>
      </c>
      <c r="B130" s="80" t="s">
        <v>30</v>
      </c>
      <c r="C130" s="80" t="s">
        <v>115</v>
      </c>
      <c r="D130" s="9" t="s">
        <v>39</v>
      </c>
      <c r="E130" s="9" t="s">
        <v>49</v>
      </c>
      <c r="F130" s="9"/>
    </row>
    <row r="131" spans="1:6" x14ac:dyDescent="0.2">
      <c r="A131" s="55" t="str">
        <f t="shared" ref="A131:A194" si="2">CONCATENATE(B131,C131,E131)</f>
        <v>Vaupésp2IDH</v>
      </c>
      <c r="B131" s="80" t="s">
        <v>30</v>
      </c>
      <c r="C131" s="80" t="s">
        <v>116</v>
      </c>
      <c r="D131" s="11" t="s">
        <v>34</v>
      </c>
      <c r="E131" s="9" t="s">
        <v>49</v>
      </c>
      <c r="F131" s="9"/>
    </row>
    <row r="132" spans="1:6" x14ac:dyDescent="0.2">
      <c r="A132" s="55" t="str">
        <f t="shared" si="2"/>
        <v>Vichadap1IDH</v>
      </c>
      <c r="B132" s="80" t="s">
        <v>31</v>
      </c>
      <c r="C132" s="80" t="s">
        <v>115</v>
      </c>
      <c r="D132" s="9" t="s">
        <v>39</v>
      </c>
      <c r="E132" s="9" t="s">
        <v>49</v>
      </c>
      <c r="F132" s="9"/>
    </row>
    <row r="133" spans="1:6" x14ac:dyDescent="0.2">
      <c r="A133" s="55" t="str">
        <f t="shared" si="2"/>
        <v>Vichadap2IDH</v>
      </c>
      <c r="B133" s="80" t="s">
        <v>31</v>
      </c>
      <c r="C133" s="80" t="s">
        <v>116</v>
      </c>
      <c r="D133" s="11" t="s">
        <v>34</v>
      </c>
      <c r="E133" s="9" t="s">
        <v>49</v>
      </c>
      <c r="F133" s="9"/>
    </row>
    <row r="134" spans="1:6" x14ac:dyDescent="0.2">
      <c r="A134" s="55" t="str">
        <f t="shared" si="2"/>
        <v>Amazonasp1PIB</v>
      </c>
      <c r="B134" s="82" t="s">
        <v>0</v>
      </c>
      <c r="C134" s="80" t="s">
        <v>115</v>
      </c>
      <c r="D134" s="72" t="s">
        <v>39</v>
      </c>
      <c r="E134" s="72" t="s">
        <v>47</v>
      </c>
      <c r="F134" s="20">
        <v>231.83333333333334</v>
      </c>
    </row>
    <row r="135" spans="1:6" x14ac:dyDescent="0.2">
      <c r="A135" s="55" t="str">
        <f t="shared" si="2"/>
        <v>Amazonasp2PIB</v>
      </c>
      <c r="B135" s="82" t="s">
        <v>0</v>
      </c>
      <c r="C135" s="80" t="s">
        <v>116</v>
      </c>
      <c r="D135" s="72" t="s">
        <v>34</v>
      </c>
      <c r="E135" s="72" t="s">
        <v>47</v>
      </c>
      <c r="F135" s="20">
        <v>326.5</v>
      </c>
    </row>
    <row r="136" spans="1:6" x14ac:dyDescent="0.2">
      <c r="A136" s="55" t="str">
        <f t="shared" si="2"/>
        <v>Antioquiap1PIB</v>
      </c>
      <c r="B136" s="82" t="s">
        <v>1</v>
      </c>
      <c r="C136" s="80" t="s">
        <v>115</v>
      </c>
      <c r="D136" s="72" t="s">
        <v>39</v>
      </c>
      <c r="E136" s="72" t="s">
        <v>47</v>
      </c>
      <c r="F136" s="20">
        <v>41657.333333333336</v>
      </c>
    </row>
    <row r="137" spans="1:6" x14ac:dyDescent="0.2">
      <c r="A137" s="55" t="str">
        <f t="shared" si="2"/>
        <v>Antioquiap2PIB</v>
      </c>
      <c r="B137" s="82" t="s">
        <v>1</v>
      </c>
      <c r="C137" s="80" t="s">
        <v>116</v>
      </c>
      <c r="D137" s="72" t="s">
        <v>34</v>
      </c>
      <c r="E137" s="72" t="s">
        <v>47</v>
      </c>
      <c r="F137" s="20">
        <v>65591</v>
      </c>
    </row>
    <row r="138" spans="1:6" x14ac:dyDescent="0.2">
      <c r="A138" s="55" t="str">
        <f t="shared" si="2"/>
        <v>Araucap1PIB</v>
      </c>
      <c r="B138" s="82" t="s">
        <v>2</v>
      </c>
      <c r="C138" s="80" t="s">
        <v>115</v>
      </c>
      <c r="D138" s="72" t="s">
        <v>39</v>
      </c>
      <c r="E138" s="72" t="s">
        <v>47</v>
      </c>
      <c r="F138" s="20">
        <v>3005.3333333333335</v>
      </c>
    </row>
    <row r="139" spans="1:6" x14ac:dyDescent="0.2">
      <c r="A139" s="55" t="str">
        <f t="shared" si="2"/>
        <v>Araucap2PIB</v>
      </c>
      <c r="B139" s="82" t="s">
        <v>2</v>
      </c>
      <c r="C139" s="80" t="s">
        <v>116</v>
      </c>
      <c r="D139" s="72" t="s">
        <v>34</v>
      </c>
      <c r="E139" s="72" t="s">
        <v>47</v>
      </c>
      <c r="F139" s="20">
        <v>3147</v>
      </c>
    </row>
    <row r="140" spans="1:6" x14ac:dyDescent="0.2">
      <c r="A140" s="55" t="str">
        <f t="shared" si="2"/>
        <v>Atlánticop1PIB</v>
      </c>
      <c r="B140" s="82" t="s">
        <v>3</v>
      </c>
      <c r="C140" s="80" t="s">
        <v>115</v>
      </c>
      <c r="D140" s="72" t="s">
        <v>39</v>
      </c>
      <c r="E140" s="72" t="s">
        <v>47</v>
      </c>
      <c r="F140" s="20">
        <v>12464.166666666666</v>
      </c>
    </row>
    <row r="141" spans="1:6" x14ac:dyDescent="0.2">
      <c r="A141" s="55" t="str">
        <f t="shared" si="2"/>
        <v>Atlánticop2PIB</v>
      </c>
      <c r="B141" s="82" t="s">
        <v>3</v>
      </c>
      <c r="C141" s="80" t="s">
        <v>116</v>
      </c>
      <c r="D141" s="72" t="s">
        <v>34</v>
      </c>
      <c r="E141" s="72" t="s">
        <v>47</v>
      </c>
      <c r="F141" s="20">
        <v>19295.166666666668</v>
      </c>
    </row>
    <row r="142" spans="1:6" x14ac:dyDescent="0.2">
      <c r="A142" s="55" t="str">
        <f t="shared" si="2"/>
        <v>Bogotáp1PIB</v>
      </c>
      <c r="B142" s="80" t="s">
        <v>4</v>
      </c>
      <c r="C142" s="80" t="s">
        <v>115</v>
      </c>
      <c r="D142" s="72" t="s">
        <v>39</v>
      </c>
      <c r="E142" s="72" t="s">
        <v>47</v>
      </c>
      <c r="F142" s="20">
        <v>80237.833333333328</v>
      </c>
    </row>
    <row r="143" spans="1:6" x14ac:dyDescent="0.2">
      <c r="A143" s="55" t="str">
        <f t="shared" si="2"/>
        <v>Bogotáp2PIB</v>
      </c>
      <c r="B143" s="80" t="s">
        <v>4</v>
      </c>
      <c r="C143" s="80" t="s">
        <v>116</v>
      </c>
      <c r="D143" s="72" t="s">
        <v>34</v>
      </c>
      <c r="E143" s="72" t="s">
        <v>47</v>
      </c>
      <c r="F143" s="20">
        <v>125643</v>
      </c>
    </row>
    <row r="144" spans="1:6" x14ac:dyDescent="0.2">
      <c r="A144" s="55" t="str">
        <f t="shared" si="2"/>
        <v>Bolívarp1PIB</v>
      </c>
      <c r="B144" s="81" t="s">
        <v>5</v>
      </c>
      <c r="C144" s="80" t="s">
        <v>115</v>
      </c>
      <c r="D144" s="72" t="s">
        <v>39</v>
      </c>
      <c r="E144" s="72" t="s">
        <v>47</v>
      </c>
      <c r="F144" s="20">
        <v>11807.666666666666</v>
      </c>
    </row>
    <row r="145" spans="1:6" x14ac:dyDescent="0.2">
      <c r="A145" s="55" t="str">
        <f t="shared" si="2"/>
        <v>Bolívarp2PIB</v>
      </c>
      <c r="B145" s="81" t="s">
        <v>5</v>
      </c>
      <c r="C145" s="80" t="s">
        <v>116</v>
      </c>
      <c r="D145" s="72" t="s">
        <v>34</v>
      </c>
      <c r="E145" s="72" t="s">
        <v>47</v>
      </c>
      <c r="F145" s="20">
        <v>18524.833333333332</v>
      </c>
    </row>
    <row r="146" spans="1:6" x14ac:dyDescent="0.2">
      <c r="A146" s="55" t="str">
        <f t="shared" si="2"/>
        <v>Boyacáp1PIB</v>
      </c>
      <c r="B146" s="82" t="s">
        <v>6</v>
      </c>
      <c r="C146" s="80" t="s">
        <v>115</v>
      </c>
      <c r="D146" s="72" t="s">
        <v>39</v>
      </c>
      <c r="E146" s="72" t="s">
        <v>47</v>
      </c>
      <c r="F146" s="20">
        <v>8249.8333333333339</v>
      </c>
    </row>
    <row r="147" spans="1:6" x14ac:dyDescent="0.2">
      <c r="A147" s="55" t="str">
        <f t="shared" si="2"/>
        <v>Boyacáp2PIB</v>
      </c>
      <c r="B147" s="82" t="s">
        <v>6</v>
      </c>
      <c r="C147" s="80" t="s">
        <v>116</v>
      </c>
      <c r="D147" s="72" t="s">
        <v>34</v>
      </c>
      <c r="E147" s="72" t="s">
        <v>47</v>
      </c>
      <c r="F147" s="20">
        <v>13203.166666666666</v>
      </c>
    </row>
    <row r="148" spans="1:6" x14ac:dyDescent="0.2">
      <c r="A148" s="55" t="str">
        <f t="shared" si="2"/>
        <v>Caldasp1PIB</v>
      </c>
      <c r="B148" s="81" t="s">
        <v>7</v>
      </c>
      <c r="C148" s="80" t="s">
        <v>115</v>
      </c>
      <c r="D148" s="72" t="s">
        <v>39</v>
      </c>
      <c r="E148" s="72" t="s">
        <v>47</v>
      </c>
      <c r="F148" s="20">
        <v>5405.166666666667</v>
      </c>
    </row>
    <row r="149" spans="1:6" x14ac:dyDescent="0.2">
      <c r="A149" s="55" t="str">
        <f t="shared" si="2"/>
        <v>Caldasp2PIB</v>
      </c>
      <c r="B149" s="81" t="s">
        <v>7</v>
      </c>
      <c r="C149" s="80" t="s">
        <v>116</v>
      </c>
      <c r="D149" s="72" t="s">
        <v>34</v>
      </c>
      <c r="E149" s="72" t="s">
        <v>47</v>
      </c>
      <c r="F149" s="20">
        <v>7139.5</v>
      </c>
    </row>
    <row r="150" spans="1:6" x14ac:dyDescent="0.2">
      <c r="A150" s="55" t="str">
        <f t="shared" si="2"/>
        <v>Caquetáp1PIB</v>
      </c>
      <c r="B150" s="82" t="s">
        <v>8</v>
      </c>
      <c r="C150" s="80" t="s">
        <v>115</v>
      </c>
      <c r="D150" s="72" t="s">
        <v>39</v>
      </c>
      <c r="E150" s="72" t="s">
        <v>47</v>
      </c>
      <c r="F150" s="20">
        <v>1433.5</v>
      </c>
    </row>
    <row r="151" spans="1:6" x14ac:dyDescent="0.2">
      <c r="A151" s="55" t="str">
        <f t="shared" si="2"/>
        <v>Caquetáp2PIB</v>
      </c>
      <c r="B151" s="82" t="s">
        <v>8</v>
      </c>
      <c r="C151" s="80" t="s">
        <v>116</v>
      </c>
      <c r="D151" s="72" t="s">
        <v>34</v>
      </c>
      <c r="E151" s="72" t="s">
        <v>47</v>
      </c>
      <c r="F151" s="20">
        <v>2136.6666666666665</v>
      </c>
    </row>
    <row r="152" spans="1:6" x14ac:dyDescent="0.2">
      <c r="A152" s="55" t="str">
        <f t="shared" si="2"/>
        <v>Casanarep1PIB</v>
      </c>
      <c r="B152" s="82" t="s">
        <v>9</v>
      </c>
      <c r="C152" s="80" t="s">
        <v>115</v>
      </c>
      <c r="D152" s="72" t="s">
        <v>39</v>
      </c>
      <c r="E152" s="72" t="s">
        <v>47</v>
      </c>
      <c r="F152" s="20">
        <v>8879</v>
      </c>
    </row>
    <row r="153" spans="1:6" x14ac:dyDescent="0.2">
      <c r="A153" s="55" t="str">
        <f t="shared" si="2"/>
        <v>Casanarep2PIB</v>
      </c>
      <c r="B153" s="82" t="s">
        <v>9</v>
      </c>
      <c r="C153" s="80" t="s">
        <v>116</v>
      </c>
      <c r="D153" s="72" t="s">
        <v>34</v>
      </c>
      <c r="E153" s="72" t="s">
        <v>47</v>
      </c>
      <c r="F153" s="20">
        <v>8208.6666666666661</v>
      </c>
    </row>
    <row r="154" spans="1:6" x14ac:dyDescent="0.2">
      <c r="A154" s="55" t="str">
        <f t="shared" si="2"/>
        <v>Caucap1PIB</v>
      </c>
      <c r="B154" s="82" t="s">
        <v>10</v>
      </c>
      <c r="C154" s="80" t="s">
        <v>115</v>
      </c>
      <c r="D154" s="72" t="s">
        <v>39</v>
      </c>
      <c r="E154" s="72" t="s">
        <v>47</v>
      </c>
      <c r="F154" s="20">
        <v>4352.166666666667</v>
      </c>
    </row>
    <row r="155" spans="1:6" x14ac:dyDescent="0.2">
      <c r="A155" s="55" t="str">
        <f t="shared" si="2"/>
        <v>Caucap2PIB</v>
      </c>
      <c r="B155" s="82" t="s">
        <v>10</v>
      </c>
      <c r="C155" s="80" t="s">
        <v>116</v>
      </c>
      <c r="D155" s="72" t="s">
        <v>34</v>
      </c>
      <c r="E155" s="72" t="s">
        <v>47</v>
      </c>
      <c r="F155" s="20">
        <v>7476.5</v>
      </c>
    </row>
    <row r="156" spans="1:6" x14ac:dyDescent="0.2">
      <c r="A156" s="55" t="str">
        <f t="shared" si="2"/>
        <v>Cesarp1PIB</v>
      </c>
      <c r="B156" s="81" t="s">
        <v>11</v>
      </c>
      <c r="C156" s="80" t="s">
        <v>115</v>
      </c>
      <c r="D156" s="72" t="s">
        <v>39</v>
      </c>
      <c r="E156" s="72" t="s">
        <v>47</v>
      </c>
      <c r="F156" s="20">
        <v>5192.833333333333</v>
      </c>
    </row>
    <row r="157" spans="1:6" x14ac:dyDescent="0.2">
      <c r="A157" s="55" t="str">
        <f t="shared" si="2"/>
        <v>Cesarp2PIB</v>
      </c>
      <c r="B157" s="81" t="s">
        <v>11</v>
      </c>
      <c r="C157" s="80" t="s">
        <v>116</v>
      </c>
      <c r="D157" s="72" t="s">
        <v>34</v>
      </c>
      <c r="E157" s="72" t="s">
        <v>47</v>
      </c>
      <c r="F157" s="20">
        <v>9299.1666666666661</v>
      </c>
    </row>
    <row r="158" spans="1:6" x14ac:dyDescent="0.2">
      <c r="A158" s="55" t="str">
        <f t="shared" si="2"/>
        <v>Chocóp1PIB</v>
      </c>
      <c r="B158" s="82" t="s">
        <v>12</v>
      </c>
      <c r="C158" s="80" t="s">
        <v>115</v>
      </c>
      <c r="D158" s="72" t="s">
        <v>39</v>
      </c>
      <c r="E158" s="72" t="s">
        <v>47</v>
      </c>
      <c r="F158" s="20">
        <v>1084.1666666666667</v>
      </c>
    </row>
    <row r="159" spans="1:6" x14ac:dyDescent="0.2">
      <c r="A159" s="55" t="str">
        <f t="shared" si="2"/>
        <v>Chocóp2PIB</v>
      </c>
      <c r="B159" s="82" t="s">
        <v>12</v>
      </c>
      <c r="C159" s="80" t="s">
        <v>116</v>
      </c>
      <c r="D159" s="72" t="s">
        <v>34</v>
      </c>
      <c r="E159" s="72" t="s">
        <v>47</v>
      </c>
      <c r="F159" s="20">
        <v>1884.5</v>
      </c>
    </row>
    <row r="160" spans="1:6" x14ac:dyDescent="0.2">
      <c r="A160" s="55" t="str">
        <f t="shared" si="2"/>
        <v>Córdobap1PIB</v>
      </c>
      <c r="B160" s="82" t="s">
        <v>13</v>
      </c>
      <c r="C160" s="80" t="s">
        <v>115</v>
      </c>
      <c r="D160" s="72" t="s">
        <v>39</v>
      </c>
      <c r="E160" s="72" t="s">
        <v>47</v>
      </c>
      <c r="F160" s="20">
        <v>6297.666666666667</v>
      </c>
    </row>
    <row r="161" spans="1:6" x14ac:dyDescent="0.2">
      <c r="A161" s="55" t="str">
        <f t="shared" si="2"/>
        <v>Córdobap2PIB</v>
      </c>
      <c r="B161" s="82" t="s">
        <v>13</v>
      </c>
      <c r="C161" s="80" t="s">
        <v>116</v>
      </c>
      <c r="D161" s="72" t="s">
        <v>34</v>
      </c>
      <c r="E161" s="72" t="s">
        <v>47</v>
      </c>
      <c r="F161" s="20">
        <v>8567.5</v>
      </c>
    </row>
    <row r="162" spans="1:6" x14ac:dyDescent="0.2">
      <c r="A162" s="55" t="str">
        <f t="shared" si="2"/>
        <v>Cundinamarcap1PIB</v>
      </c>
      <c r="B162" s="81" t="s">
        <v>14</v>
      </c>
      <c r="C162" s="80" t="s">
        <v>115</v>
      </c>
      <c r="D162" s="72" t="s">
        <v>39</v>
      </c>
      <c r="E162" s="72" t="s">
        <v>47</v>
      </c>
      <c r="F162" s="20">
        <v>15998.666666666666</v>
      </c>
    </row>
    <row r="163" spans="1:6" x14ac:dyDescent="0.2">
      <c r="A163" s="55" t="str">
        <f t="shared" si="2"/>
        <v>Cundinamarcap2PIB</v>
      </c>
      <c r="B163" s="81" t="s">
        <v>14</v>
      </c>
      <c r="C163" s="80" t="s">
        <v>116</v>
      </c>
      <c r="D163" s="72" t="s">
        <v>34</v>
      </c>
      <c r="E163" s="72" t="s">
        <v>47</v>
      </c>
      <c r="F163" s="20">
        <v>25684.5</v>
      </c>
    </row>
    <row r="164" spans="1:6" x14ac:dyDescent="0.2">
      <c r="A164" s="55" t="str">
        <f t="shared" si="2"/>
        <v>Guainíap1PIB</v>
      </c>
      <c r="B164" s="81" t="s">
        <v>15</v>
      </c>
      <c r="C164" s="80" t="s">
        <v>115</v>
      </c>
      <c r="D164" s="72" t="s">
        <v>39</v>
      </c>
      <c r="E164" s="72" t="s">
        <v>47</v>
      </c>
      <c r="F164" s="20">
        <v>105.66666666666667</v>
      </c>
    </row>
    <row r="165" spans="1:6" x14ac:dyDescent="0.2">
      <c r="A165" s="55" t="str">
        <f t="shared" si="2"/>
        <v>Guainíap2PIB</v>
      </c>
      <c r="B165" s="81" t="s">
        <v>15</v>
      </c>
      <c r="C165" s="80" t="s">
        <v>116</v>
      </c>
      <c r="D165" s="72" t="s">
        <v>34</v>
      </c>
      <c r="E165" s="72" t="s">
        <v>47</v>
      </c>
      <c r="F165" s="20">
        <v>150</v>
      </c>
    </row>
    <row r="166" spans="1:6" x14ac:dyDescent="0.2">
      <c r="A166" s="55" t="str">
        <f t="shared" si="2"/>
        <v>Guaviarep1PIB</v>
      </c>
      <c r="B166" s="82" t="s">
        <v>16</v>
      </c>
      <c r="C166" s="80" t="s">
        <v>115</v>
      </c>
      <c r="D166" s="72" t="s">
        <v>39</v>
      </c>
      <c r="E166" s="72" t="s">
        <v>47</v>
      </c>
      <c r="F166" s="20">
        <v>314</v>
      </c>
    </row>
    <row r="167" spans="1:6" x14ac:dyDescent="0.2">
      <c r="A167" s="55" t="str">
        <f t="shared" si="2"/>
        <v>Guaviarep2PIB</v>
      </c>
      <c r="B167" s="82" t="s">
        <v>16</v>
      </c>
      <c r="C167" s="80" t="s">
        <v>116</v>
      </c>
      <c r="D167" s="72" t="s">
        <v>34</v>
      </c>
      <c r="E167" s="72" t="s">
        <v>47</v>
      </c>
      <c r="F167" s="20">
        <v>363.66666666666669</v>
      </c>
    </row>
    <row r="168" spans="1:6" x14ac:dyDescent="0.2">
      <c r="A168" s="55" t="str">
        <f t="shared" si="2"/>
        <v>Huilap1PIB</v>
      </c>
      <c r="B168" s="82" t="s">
        <v>17</v>
      </c>
      <c r="C168" s="80" t="s">
        <v>115</v>
      </c>
      <c r="D168" s="72" t="s">
        <v>39</v>
      </c>
      <c r="E168" s="72" t="s">
        <v>47</v>
      </c>
      <c r="F168" s="20">
        <v>5937.333333333333</v>
      </c>
    </row>
    <row r="169" spans="1:6" x14ac:dyDescent="0.2">
      <c r="A169" s="55" t="str">
        <f t="shared" si="2"/>
        <v>Huilap2PIB</v>
      </c>
      <c r="B169" s="82" t="s">
        <v>17</v>
      </c>
      <c r="C169" s="80" t="s">
        <v>116</v>
      </c>
      <c r="D169" s="72" t="s">
        <v>34</v>
      </c>
      <c r="E169" s="72" t="s">
        <v>47</v>
      </c>
      <c r="F169" s="20">
        <v>8176.166666666667</v>
      </c>
    </row>
    <row r="170" spans="1:6" x14ac:dyDescent="0.2">
      <c r="A170" s="55" t="str">
        <f t="shared" si="2"/>
        <v>La Guajirap1PIB</v>
      </c>
      <c r="B170" s="82" t="s">
        <v>18</v>
      </c>
      <c r="C170" s="80" t="s">
        <v>115</v>
      </c>
      <c r="D170" s="72" t="s">
        <v>39</v>
      </c>
      <c r="E170" s="72" t="s">
        <v>47</v>
      </c>
      <c r="F170" s="20">
        <v>3492.5</v>
      </c>
    </row>
    <row r="171" spans="1:6" x14ac:dyDescent="0.2">
      <c r="A171" s="55" t="str">
        <f t="shared" si="2"/>
        <v>La Guajirap2PIB</v>
      </c>
      <c r="B171" s="82" t="s">
        <v>18</v>
      </c>
      <c r="C171" s="80" t="s">
        <v>116</v>
      </c>
      <c r="D171" s="72" t="s">
        <v>34</v>
      </c>
      <c r="E171" s="72" t="s">
        <v>47</v>
      </c>
      <c r="F171" s="20">
        <v>5415.166666666667</v>
      </c>
    </row>
    <row r="172" spans="1:6" x14ac:dyDescent="0.2">
      <c r="A172" s="55" t="str">
        <f t="shared" si="2"/>
        <v>Magdalenap1PIB</v>
      </c>
      <c r="B172" s="82" t="s">
        <v>19</v>
      </c>
      <c r="C172" s="80" t="s">
        <v>115</v>
      </c>
      <c r="D172" s="72" t="s">
        <v>39</v>
      </c>
      <c r="E172" s="72" t="s">
        <v>47</v>
      </c>
      <c r="F172" s="20">
        <v>4077.1666666666665</v>
      </c>
    </row>
    <row r="173" spans="1:6" x14ac:dyDescent="0.2">
      <c r="A173" s="55" t="str">
        <f t="shared" si="2"/>
        <v>Magdalenap2PIB</v>
      </c>
      <c r="B173" s="82" t="s">
        <v>19</v>
      </c>
      <c r="C173" s="80" t="s">
        <v>116</v>
      </c>
      <c r="D173" s="72" t="s">
        <v>34</v>
      </c>
      <c r="E173" s="72" t="s">
        <v>47</v>
      </c>
      <c r="F173" s="20">
        <v>6318.666666666667</v>
      </c>
    </row>
    <row r="174" spans="1:6" x14ac:dyDescent="0.2">
      <c r="A174" s="55" t="str">
        <f t="shared" si="2"/>
        <v>Metap1PIB</v>
      </c>
      <c r="B174" s="81" t="s">
        <v>20</v>
      </c>
      <c r="C174" s="80" t="s">
        <v>115</v>
      </c>
      <c r="D174" s="72" t="s">
        <v>39</v>
      </c>
      <c r="E174" s="72" t="s">
        <v>47</v>
      </c>
      <c r="F174" s="20">
        <v>6387.333333333333</v>
      </c>
    </row>
    <row r="175" spans="1:6" x14ac:dyDescent="0.2">
      <c r="A175" s="55" t="str">
        <f t="shared" si="2"/>
        <v>Metap2PIB</v>
      </c>
      <c r="B175" s="81" t="s">
        <v>20</v>
      </c>
      <c r="C175" s="80" t="s">
        <v>116</v>
      </c>
      <c r="D175" s="72" t="s">
        <v>34</v>
      </c>
      <c r="E175" s="72" t="s">
        <v>47</v>
      </c>
      <c r="F175" s="20">
        <v>20922.666666666668</v>
      </c>
    </row>
    <row r="176" spans="1:6" x14ac:dyDescent="0.2">
      <c r="A176" s="55" t="str">
        <f t="shared" si="2"/>
        <v>Nariñop1PIB</v>
      </c>
      <c r="B176" s="82" t="s">
        <v>21</v>
      </c>
      <c r="C176" s="80" t="s">
        <v>115</v>
      </c>
      <c r="D176" s="72" t="s">
        <v>39</v>
      </c>
      <c r="E176" s="72" t="s">
        <v>47</v>
      </c>
      <c r="F176" s="20">
        <v>4710.166666666667</v>
      </c>
    </row>
    <row r="177" spans="1:6" x14ac:dyDescent="0.2">
      <c r="A177" s="55" t="str">
        <f t="shared" si="2"/>
        <v>Nariñop2PIB</v>
      </c>
      <c r="B177" s="82" t="s">
        <v>21</v>
      </c>
      <c r="C177" s="80" t="s">
        <v>116</v>
      </c>
      <c r="D177" s="72" t="s">
        <v>34</v>
      </c>
      <c r="E177" s="72" t="s">
        <v>47</v>
      </c>
      <c r="F177" s="20">
        <v>7221.166666666667</v>
      </c>
    </row>
    <row r="178" spans="1:6" x14ac:dyDescent="0.2">
      <c r="A178" s="55" t="str">
        <f t="shared" si="2"/>
        <v>Norte de Santanderp1PIB</v>
      </c>
      <c r="B178" s="55" t="s">
        <v>22</v>
      </c>
      <c r="C178" s="80" t="s">
        <v>115</v>
      </c>
      <c r="D178" s="72" t="s">
        <v>39</v>
      </c>
      <c r="E178" s="72" t="s">
        <v>47</v>
      </c>
      <c r="F178" s="20">
        <v>5259</v>
      </c>
    </row>
    <row r="179" spans="1:6" x14ac:dyDescent="0.2">
      <c r="A179" s="55" t="str">
        <f t="shared" si="2"/>
        <v>Norte de Santanderp2PIB</v>
      </c>
      <c r="B179" s="55" t="s">
        <v>22</v>
      </c>
      <c r="C179" s="80" t="s">
        <v>116</v>
      </c>
      <c r="D179" s="72" t="s">
        <v>34</v>
      </c>
      <c r="E179" s="72" t="s">
        <v>47</v>
      </c>
      <c r="F179" s="20">
        <v>7821.5</v>
      </c>
    </row>
    <row r="180" spans="1:6" x14ac:dyDescent="0.2">
      <c r="A180" s="55" t="str">
        <f t="shared" si="2"/>
        <v>Putumayop1PIB</v>
      </c>
      <c r="B180" s="82" t="s">
        <v>23</v>
      </c>
      <c r="C180" s="80" t="s">
        <v>115</v>
      </c>
      <c r="D180" s="72" t="s">
        <v>39</v>
      </c>
      <c r="E180" s="72" t="s">
        <v>47</v>
      </c>
      <c r="F180" s="20">
        <v>1018.3333333333334</v>
      </c>
    </row>
    <row r="181" spans="1:6" x14ac:dyDescent="0.2">
      <c r="A181" s="55" t="str">
        <f t="shared" si="2"/>
        <v>Putumayop2PIB</v>
      </c>
      <c r="B181" s="82" t="s">
        <v>23</v>
      </c>
      <c r="C181" s="80" t="s">
        <v>116</v>
      </c>
      <c r="D181" s="72" t="s">
        <v>34</v>
      </c>
      <c r="E181" s="72" t="s">
        <v>47</v>
      </c>
      <c r="F181" s="20">
        <v>2236</v>
      </c>
    </row>
    <row r="182" spans="1:6" x14ac:dyDescent="0.2">
      <c r="A182" s="55" t="str">
        <f t="shared" si="2"/>
        <v>Quindíop1PIB</v>
      </c>
      <c r="B182" s="55" t="s">
        <v>24</v>
      </c>
      <c r="C182" s="80" t="s">
        <v>115</v>
      </c>
      <c r="D182" s="72" t="s">
        <v>39</v>
      </c>
      <c r="E182" s="72" t="s">
        <v>47</v>
      </c>
      <c r="F182" s="20">
        <v>2763.3333333333335</v>
      </c>
    </row>
    <row r="183" spans="1:6" x14ac:dyDescent="0.2">
      <c r="A183" s="55" t="str">
        <f t="shared" si="2"/>
        <v>Quindíop2PIB</v>
      </c>
      <c r="B183" s="55" t="s">
        <v>24</v>
      </c>
      <c r="C183" s="80" t="s">
        <v>116</v>
      </c>
      <c r="D183" s="72" t="s">
        <v>34</v>
      </c>
      <c r="E183" s="72" t="s">
        <v>47</v>
      </c>
      <c r="F183" s="20">
        <v>3607.6666666666665</v>
      </c>
    </row>
    <row r="184" spans="1:6" x14ac:dyDescent="0.2">
      <c r="A184" s="55" t="str">
        <f t="shared" si="2"/>
        <v>Risaraldap1PIB</v>
      </c>
      <c r="B184" s="82" t="s">
        <v>25</v>
      </c>
      <c r="C184" s="80" t="s">
        <v>115</v>
      </c>
      <c r="D184" s="72" t="s">
        <v>39</v>
      </c>
      <c r="E184" s="72" t="s">
        <v>47</v>
      </c>
      <c r="F184" s="20">
        <v>4846.5</v>
      </c>
    </row>
    <row r="185" spans="1:6" x14ac:dyDescent="0.2">
      <c r="A185" s="55" t="str">
        <f t="shared" si="2"/>
        <v>Risaraldap2PIB</v>
      </c>
      <c r="B185" s="82" t="s">
        <v>25</v>
      </c>
      <c r="C185" s="80" t="s">
        <v>116</v>
      </c>
      <c r="D185" s="72" t="s">
        <v>34</v>
      </c>
      <c r="E185" s="72" t="s">
        <v>47</v>
      </c>
      <c r="F185" s="20">
        <v>7033.333333333333</v>
      </c>
    </row>
    <row r="186" spans="1:6" x14ac:dyDescent="0.2">
      <c r="A186" s="55" t="str">
        <f t="shared" si="2"/>
        <v>San Andrés y Providenciap1PIB</v>
      </c>
      <c r="B186" s="81" t="s">
        <v>26</v>
      </c>
      <c r="C186" s="80" t="s">
        <v>115</v>
      </c>
      <c r="D186" s="72" t="s">
        <v>39</v>
      </c>
      <c r="E186" s="72" t="s">
        <v>47</v>
      </c>
      <c r="F186" s="20">
        <v>480.16666666666669</v>
      </c>
    </row>
    <row r="187" spans="1:6" x14ac:dyDescent="0.2">
      <c r="A187" s="55" t="str">
        <f t="shared" si="2"/>
        <v>San Andrés y Providenciap2PIB</v>
      </c>
      <c r="B187" s="81" t="s">
        <v>26</v>
      </c>
      <c r="C187" s="80" t="s">
        <v>116</v>
      </c>
      <c r="D187" s="72" t="s">
        <v>34</v>
      </c>
      <c r="E187" s="72" t="s">
        <v>47</v>
      </c>
      <c r="F187" s="20">
        <v>703.66666666666663</v>
      </c>
    </row>
    <row r="188" spans="1:6" x14ac:dyDescent="0.2">
      <c r="A188" s="55" t="str">
        <f t="shared" si="2"/>
        <v>Santanderp1PIB</v>
      </c>
      <c r="B188" s="82" t="s">
        <v>27</v>
      </c>
      <c r="C188" s="80" t="s">
        <v>115</v>
      </c>
      <c r="D188" s="72" t="s">
        <v>39</v>
      </c>
      <c r="E188" s="72" t="s">
        <v>47</v>
      </c>
      <c r="F188" s="20">
        <v>20125.5</v>
      </c>
    </row>
    <row r="189" spans="1:6" x14ac:dyDescent="0.2">
      <c r="A189" s="55" t="str">
        <f t="shared" si="2"/>
        <v>Santanderp2PIB</v>
      </c>
      <c r="B189" s="82" t="s">
        <v>27</v>
      </c>
      <c r="C189" s="80" t="s">
        <v>116</v>
      </c>
      <c r="D189" s="72" t="s">
        <v>34</v>
      </c>
      <c r="E189" s="72" t="s">
        <v>47</v>
      </c>
      <c r="F189" s="20">
        <v>32817.833333333336</v>
      </c>
    </row>
    <row r="190" spans="1:6" x14ac:dyDescent="0.2">
      <c r="A190" s="55" t="str">
        <f t="shared" si="2"/>
        <v>Sucrep1PIB</v>
      </c>
      <c r="B190" s="82" t="s">
        <v>28</v>
      </c>
      <c r="C190" s="80" t="s">
        <v>115</v>
      </c>
      <c r="D190" s="72" t="s">
        <v>39</v>
      </c>
      <c r="E190" s="72" t="s">
        <v>47</v>
      </c>
      <c r="F190" s="20">
        <v>2356.3333333333335</v>
      </c>
    </row>
    <row r="191" spans="1:6" x14ac:dyDescent="0.2">
      <c r="A191" s="55" t="str">
        <f t="shared" si="2"/>
        <v>Sucrep2PIB</v>
      </c>
      <c r="B191" s="82" t="s">
        <v>28</v>
      </c>
      <c r="C191" s="80" t="s">
        <v>116</v>
      </c>
      <c r="D191" s="72" t="s">
        <v>34</v>
      </c>
      <c r="E191" s="72" t="s">
        <v>47</v>
      </c>
      <c r="F191" s="20">
        <v>3807</v>
      </c>
    </row>
    <row r="192" spans="1:6" x14ac:dyDescent="0.2">
      <c r="A192" s="55" t="str">
        <f t="shared" si="2"/>
        <v>Tolimap1PIB</v>
      </c>
      <c r="B192" s="82" t="s">
        <v>29</v>
      </c>
      <c r="C192" s="80" t="s">
        <v>115</v>
      </c>
      <c r="D192" s="72" t="s">
        <v>39</v>
      </c>
      <c r="E192" s="72" t="s">
        <v>47</v>
      </c>
      <c r="F192" s="20">
        <v>7267.333333333333</v>
      </c>
    </row>
    <row r="193" spans="1:6" x14ac:dyDescent="0.2">
      <c r="A193" s="55" t="str">
        <f t="shared" si="2"/>
        <v>Tolimap2PIB</v>
      </c>
      <c r="B193" s="82" t="s">
        <v>29</v>
      </c>
      <c r="C193" s="80" t="s">
        <v>116</v>
      </c>
      <c r="D193" s="72" t="s">
        <v>34</v>
      </c>
      <c r="E193" s="72" t="s">
        <v>47</v>
      </c>
      <c r="F193" s="20">
        <v>10123</v>
      </c>
    </row>
    <row r="194" spans="1:6" x14ac:dyDescent="0.2">
      <c r="A194" s="55" t="str">
        <f t="shared" si="2"/>
        <v>Valle del Caucap1PIB</v>
      </c>
      <c r="B194" s="82" t="s">
        <v>33</v>
      </c>
      <c r="C194" s="80" t="s">
        <v>115</v>
      </c>
      <c r="D194" s="72" t="s">
        <v>39</v>
      </c>
      <c r="E194" s="72" t="s">
        <v>47</v>
      </c>
      <c r="F194" s="20">
        <v>32128.5</v>
      </c>
    </row>
    <row r="195" spans="1:6" x14ac:dyDescent="0.2">
      <c r="A195" s="55" t="str">
        <f t="shared" ref="A195:A258" si="3">CONCATENATE(B195,C195,E195)</f>
        <v>Valle del Caucap2PIB</v>
      </c>
      <c r="B195" s="82" t="s">
        <v>33</v>
      </c>
      <c r="C195" s="80" t="s">
        <v>116</v>
      </c>
      <c r="D195" s="72" t="s">
        <v>34</v>
      </c>
      <c r="E195" s="72" t="s">
        <v>47</v>
      </c>
      <c r="F195" s="20">
        <v>47549.166666666664</v>
      </c>
    </row>
    <row r="196" spans="1:6" x14ac:dyDescent="0.2">
      <c r="A196" s="55" t="str">
        <f t="shared" si="3"/>
        <v>Vaupésp1PIB</v>
      </c>
      <c r="B196" s="82" t="s">
        <v>30</v>
      </c>
      <c r="C196" s="80" t="s">
        <v>115</v>
      </c>
      <c r="D196" s="72" t="s">
        <v>39</v>
      </c>
      <c r="E196" s="72" t="s">
        <v>47</v>
      </c>
      <c r="F196" s="20">
        <v>100</v>
      </c>
    </row>
    <row r="197" spans="1:6" x14ac:dyDescent="0.2">
      <c r="A197" s="55" t="str">
        <f t="shared" si="3"/>
        <v>Vaupésp2PIB</v>
      </c>
      <c r="B197" s="82" t="s">
        <v>30</v>
      </c>
      <c r="C197" s="80" t="s">
        <v>116</v>
      </c>
      <c r="D197" s="72" t="s">
        <v>34</v>
      </c>
      <c r="E197" s="72" t="s">
        <v>47</v>
      </c>
      <c r="F197" s="20">
        <v>135.5</v>
      </c>
    </row>
    <row r="198" spans="1:6" x14ac:dyDescent="0.2">
      <c r="A198" s="55" t="str">
        <f t="shared" si="3"/>
        <v>Vichadap1PIB</v>
      </c>
      <c r="B198" s="82" t="s">
        <v>31</v>
      </c>
      <c r="C198" s="80" t="s">
        <v>115</v>
      </c>
      <c r="D198" s="72" t="s">
        <v>39</v>
      </c>
      <c r="E198" s="72" t="s">
        <v>47</v>
      </c>
      <c r="F198" s="20">
        <v>203.66666666666666</v>
      </c>
    </row>
    <row r="199" spans="1:6" x14ac:dyDescent="0.2">
      <c r="A199" s="55" t="str">
        <f t="shared" si="3"/>
        <v>Vichadap2PIB</v>
      </c>
      <c r="B199" s="82" t="s">
        <v>31</v>
      </c>
      <c r="C199" s="80" t="s">
        <v>116</v>
      </c>
      <c r="D199" s="72" t="s">
        <v>34</v>
      </c>
      <c r="E199" s="72" t="s">
        <v>47</v>
      </c>
      <c r="F199" s="20">
        <v>269.66666666666669</v>
      </c>
    </row>
    <row r="200" spans="1:6" x14ac:dyDescent="0.2">
      <c r="A200" s="55" t="str">
        <f t="shared" si="3"/>
        <v>Antioquiap1PIBpc</v>
      </c>
      <c r="B200" s="72" t="s">
        <v>1</v>
      </c>
      <c r="C200" s="80" t="s">
        <v>115</v>
      </c>
      <c r="D200" s="72" t="s">
        <v>39</v>
      </c>
      <c r="E200" s="72" t="s">
        <v>105</v>
      </c>
      <c r="F200" s="55">
        <v>1265403.8326855698</v>
      </c>
    </row>
    <row r="201" spans="1:6" x14ac:dyDescent="0.2">
      <c r="A201" s="55" t="str">
        <f t="shared" si="3"/>
        <v>Antioquiap2PIBpc</v>
      </c>
      <c r="B201" s="72" t="s">
        <v>1</v>
      </c>
      <c r="C201" s="80" t="s">
        <v>116</v>
      </c>
      <c r="D201" s="72" t="s">
        <v>34</v>
      </c>
      <c r="E201" s="72" t="s">
        <v>105</v>
      </c>
      <c r="F201" s="55">
        <v>1746018.0136053697</v>
      </c>
    </row>
    <row r="202" spans="1:6" x14ac:dyDescent="0.2">
      <c r="A202" s="55" t="str">
        <f t="shared" si="3"/>
        <v>Atlánticop1PIBpc</v>
      </c>
      <c r="B202" s="72" t="s">
        <v>3</v>
      </c>
      <c r="C202" s="80" t="s">
        <v>115</v>
      </c>
      <c r="D202" s="72" t="s">
        <v>39</v>
      </c>
      <c r="E202" s="72" t="s">
        <v>105</v>
      </c>
      <c r="F202" s="55">
        <v>993256.13813300827</v>
      </c>
    </row>
    <row r="203" spans="1:6" x14ac:dyDescent="0.2">
      <c r="A203" s="55" t="str">
        <f t="shared" si="3"/>
        <v>Atlánticop2PIBpc</v>
      </c>
      <c r="B203" s="72" t="s">
        <v>3</v>
      </c>
      <c r="C203" s="80" t="s">
        <v>116</v>
      </c>
      <c r="D203" s="72" t="s">
        <v>34</v>
      </c>
      <c r="E203" s="72" t="s">
        <v>105</v>
      </c>
      <c r="F203" s="55">
        <v>1346688.3837922423</v>
      </c>
    </row>
    <row r="204" spans="1:6" x14ac:dyDescent="0.2">
      <c r="A204" s="55" t="str">
        <f t="shared" si="3"/>
        <v>Bogotáp1PIBpc</v>
      </c>
      <c r="B204" s="80" t="s">
        <v>4</v>
      </c>
      <c r="C204" s="80" t="s">
        <v>115</v>
      </c>
      <c r="D204" s="72" t="s">
        <v>39</v>
      </c>
      <c r="E204" s="72" t="s">
        <v>105</v>
      </c>
      <c r="F204" s="55">
        <v>2034557.8715448147</v>
      </c>
    </row>
    <row r="205" spans="1:6" x14ac:dyDescent="0.2">
      <c r="A205" s="55" t="str">
        <f t="shared" si="3"/>
        <v>Bogotáp2PIBpc</v>
      </c>
      <c r="B205" s="80" t="s">
        <v>4</v>
      </c>
      <c r="C205" s="80" t="s">
        <v>116</v>
      </c>
      <c r="D205" s="72" t="s">
        <v>34</v>
      </c>
      <c r="E205" s="72" t="s">
        <v>105</v>
      </c>
      <c r="F205" s="55">
        <v>2747320.4480142044</v>
      </c>
    </row>
    <row r="206" spans="1:6" x14ac:dyDescent="0.2">
      <c r="A206" s="55" t="str">
        <f t="shared" si="3"/>
        <v>Bolívarp1PIBpc</v>
      </c>
      <c r="B206" s="72" t="s">
        <v>5</v>
      </c>
      <c r="C206" s="80" t="s">
        <v>115</v>
      </c>
      <c r="D206" s="72" t="s">
        <v>39</v>
      </c>
      <c r="E206" s="72" t="s">
        <v>105</v>
      </c>
      <c r="F206" s="55">
        <v>1071699.0018855706</v>
      </c>
    </row>
    <row r="207" spans="1:6" x14ac:dyDescent="0.2">
      <c r="A207" s="55" t="str">
        <f t="shared" si="3"/>
        <v>Bolívarp2PIBpc</v>
      </c>
      <c r="B207" s="72" t="s">
        <v>5</v>
      </c>
      <c r="C207" s="80" t="s">
        <v>116</v>
      </c>
      <c r="D207" s="72" t="s">
        <v>34</v>
      </c>
      <c r="E207" s="72" t="s">
        <v>105</v>
      </c>
      <c r="F207" s="55">
        <v>1515027.6006026906</v>
      </c>
    </row>
    <row r="208" spans="1:6" x14ac:dyDescent="0.2">
      <c r="A208" s="55" t="str">
        <f t="shared" si="3"/>
        <v>Boyacáp1PIBpc</v>
      </c>
      <c r="B208" s="72" t="s">
        <v>6</v>
      </c>
      <c r="C208" s="80" t="s">
        <v>115</v>
      </c>
      <c r="D208" s="72" t="s">
        <v>39</v>
      </c>
      <c r="E208" s="72" t="s">
        <v>105</v>
      </c>
      <c r="F208" s="55">
        <v>1103764.8686263594</v>
      </c>
    </row>
    <row r="209" spans="1:6" x14ac:dyDescent="0.2">
      <c r="A209" s="55" t="str">
        <f t="shared" si="3"/>
        <v>Boyacáp2PIBpc</v>
      </c>
      <c r="B209" s="72" t="s">
        <v>6</v>
      </c>
      <c r="C209" s="80" t="s">
        <v>116</v>
      </c>
      <c r="D209" s="72" t="s">
        <v>34</v>
      </c>
      <c r="E209" s="72" t="s">
        <v>105</v>
      </c>
      <c r="F209" s="55">
        <v>1729959.4810510266</v>
      </c>
    </row>
    <row r="210" spans="1:6" x14ac:dyDescent="0.2">
      <c r="A210" s="55" t="str">
        <f t="shared" si="3"/>
        <v>Caldasp1PIBpc</v>
      </c>
      <c r="B210" s="72" t="s">
        <v>7</v>
      </c>
      <c r="C210" s="80" t="s">
        <v>115</v>
      </c>
      <c r="D210" s="72" t="s">
        <v>39</v>
      </c>
      <c r="E210" s="72" t="s">
        <v>105</v>
      </c>
      <c r="F210" s="55">
        <v>934554.44682335923</v>
      </c>
    </row>
    <row r="211" spans="1:6" x14ac:dyDescent="0.2">
      <c r="A211" s="55" t="str">
        <f t="shared" si="3"/>
        <v>Caldasp2PIBpc</v>
      </c>
      <c r="B211" s="72" t="s">
        <v>7</v>
      </c>
      <c r="C211" s="80" t="s">
        <v>116</v>
      </c>
      <c r="D211" s="72" t="s">
        <v>34</v>
      </c>
      <c r="E211" s="72" t="s">
        <v>105</v>
      </c>
      <c r="F211" s="55">
        <v>1210297.2657571735</v>
      </c>
    </row>
    <row r="212" spans="1:6" x14ac:dyDescent="0.2">
      <c r="A212" s="55" t="str">
        <f t="shared" si="3"/>
        <v>Caquetáp1PIBpc</v>
      </c>
      <c r="B212" s="72" t="s">
        <v>8</v>
      </c>
      <c r="C212" s="80" t="s">
        <v>115</v>
      </c>
      <c r="D212" s="72" t="s">
        <v>39</v>
      </c>
      <c r="E212" s="72" t="s">
        <v>105</v>
      </c>
      <c r="F212" s="55">
        <v>583848.79151242296</v>
      </c>
    </row>
    <row r="213" spans="1:6" x14ac:dyDescent="0.2">
      <c r="A213" s="55" t="str">
        <f t="shared" si="3"/>
        <v>Caquetáp2PIBpc</v>
      </c>
      <c r="B213" s="72" t="s">
        <v>8</v>
      </c>
      <c r="C213" s="80" t="s">
        <v>116</v>
      </c>
      <c r="D213" s="72" t="s">
        <v>34</v>
      </c>
      <c r="E213" s="72" t="s">
        <v>105</v>
      </c>
      <c r="F213" s="55">
        <v>769820.16712663718</v>
      </c>
    </row>
    <row r="214" spans="1:6" x14ac:dyDescent="0.2">
      <c r="A214" s="55" t="str">
        <f t="shared" si="3"/>
        <v>Caucap1PIBpc</v>
      </c>
      <c r="B214" s="72" t="s">
        <v>10</v>
      </c>
      <c r="C214" s="80" t="s">
        <v>115</v>
      </c>
      <c r="D214" s="72" t="s">
        <v>39</v>
      </c>
      <c r="E214" s="72" t="s">
        <v>105</v>
      </c>
      <c r="F214" s="55">
        <v>583523.24151194131</v>
      </c>
    </row>
    <row r="215" spans="1:6" x14ac:dyDescent="0.2">
      <c r="A215" s="55" t="str">
        <f t="shared" si="3"/>
        <v>Caucap2PIBpc</v>
      </c>
      <c r="B215" s="72" t="s">
        <v>10</v>
      </c>
      <c r="C215" s="80" t="s">
        <v>116</v>
      </c>
      <c r="D215" s="72" t="s">
        <v>34</v>
      </c>
      <c r="E215" s="72" t="s">
        <v>105</v>
      </c>
      <c r="F215" s="55">
        <v>923776.02919510333</v>
      </c>
    </row>
    <row r="216" spans="1:6" x14ac:dyDescent="0.2">
      <c r="A216" s="55" t="str">
        <f t="shared" si="3"/>
        <v>Cesarp1PIBpc</v>
      </c>
      <c r="B216" s="72" t="s">
        <v>11</v>
      </c>
      <c r="C216" s="80" t="s">
        <v>115</v>
      </c>
      <c r="D216" s="72" t="s">
        <v>39</v>
      </c>
      <c r="E216" s="72" t="s">
        <v>105</v>
      </c>
      <c r="F216" s="55">
        <v>990626.29761966073</v>
      </c>
    </row>
    <row r="217" spans="1:6" x14ac:dyDescent="0.2">
      <c r="A217" s="55" t="str">
        <f t="shared" si="3"/>
        <v>Cesarp2PIBpc</v>
      </c>
      <c r="B217" s="72" t="s">
        <v>11</v>
      </c>
      <c r="C217" s="80" t="s">
        <v>116</v>
      </c>
      <c r="D217" s="72" t="s">
        <v>34</v>
      </c>
      <c r="E217" s="72" t="s">
        <v>105</v>
      </c>
      <c r="F217" s="55">
        <v>1553338.2588034426</v>
      </c>
    </row>
    <row r="218" spans="1:6" x14ac:dyDescent="0.2">
      <c r="A218" s="55" t="str">
        <f t="shared" si="3"/>
        <v>Córdobap1PIBpc</v>
      </c>
      <c r="B218" s="72" t="s">
        <v>13</v>
      </c>
      <c r="C218" s="80" t="s">
        <v>115</v>
      </c>
      <c r="D218" s="72" t="s">
        <v>39</v>
      </c>
      <c r="E218" s="72" t="s">
        <v>105</v>
      </c>
      <c r="F218" s="55">
        <v>741897.06295074918</v>
      </c>
    </row>
    <row r="219" spans="1:6" x14ac:dyDescent="0.2">
      <c r="A219" s="55" t="str">
        <f t="shared" si="3"/>
        <v>Córdobap2PIBpc</v>
      </c>
      <c r="B219" s="72" t="s">
        <v>13</v>
      </c>
      <c r="C219" s="80" t="s">
        <v>116</v>
      </c>
      <c r="D219" s="72" t="s">
        <v>34</v>
      </c>
      <c r="E219" s="72" t="s">
        <v>105</v>
      </c>
      <c r="F219" s="55">
        <v>867644.75489377463</v>
      </c>
    </row>
    <row r="220" spans="1:6" x14ac:dyDescent="0.2">
      <c r="A220" s="55" t="str">
        <f t="shared" si="3"/>
        <v>Cundinamarcap1PIBpc</v>
      </c>
      <c r="B220" s="72" t="s">
        <v>14</v>
      </c>
      <c r="C220" s="80" t="s">
        <v>115</v>
      </c>
      <c r="D220" s="72" t="s">
        <v>39</v>
      </c>
      <c r="E220" s="72" t="s">
        <v>105</v>
      </c>
      <c r="F220" s="55">
        <v>1223499.5942741157</v>
      </c>
    </row>
    <row r="221" spans="1:6" x14ac:dyDescent="0.2">
      <c r="A221" s="55" t="str">
        <f t="shared" si="3"/>
        <v>Cundinamarcap2PIBpc</v>
      </c>
      <c r="B221" s="72" t="s">
        <v>14</v>
      </c>
      <c r="C221" s="80" t="s">
        <v>116</v>
      </c>
      <c r="D221" s="72" t="s">
        <v>34</v>
      </c>
      <c r="E221" s="72" t="s">
        <v>105</v>
      </c>
      <c r="F221" s="55">
        <v>1660361.7803846465</v>
      </c>
    </row>
    <row r="222" spans="1:6" x14ac:dyDescent="0.2">
      <c r="A222" s="55" t="str">
        <f t="shared" si="3"/>
        <v>Chocóp1PIBpc</v>
      </c>
      <c r="B222" s="72" t="s">
        <v>12</v>
      </c>
      <c r="C222" s="80" t="s">
        <v>115</v>
      </c>
      <c r="D222" s="72" t="s">
        <v>39</v>
      </c>
      <c r="E222" s="72" t="s">
        <v>105</v>
      </c>
      <c r="F222" s="55">
        <v>406535.16051045572</v>
      </c>
    </row>
    <row r="223" spans="1:6" x14ac:dyDescent="0.2">
      <c r="A223" s="55" t="str">
        <f t="shared" si="3"/>
        <v>Chocóp2PIBpc</v>
      </c>
      <c r="B223" s="72" t="s">
        <v>12</v>
      </c>
      <c r="C223" s="80" t="s">
        <v>116</v>
      </c>
      <c r="D223" s="72" t="s">
        <v>34</v>
      </c>
      <c r="E223" s="72" t="s">
        <v>105</v>
      </c>
      <c r="F223" s="55">
        <v>643597.34200615901</v>
      </c>
    </row>
    <row r="224" spans="1:6" x14ac:dyDescent="0.2">
      <c r="A224" s="55" t="str">
        <f t="shared" si="3"/>
        <v>Huilap1PIBpc</v>
      </c>
      <c r="B224" s="72" t="s">
        <v>17</v>
      </c>
      <c r="C224" s="80" t="s">
        <v>115</v>
      </c>
      <c r="D224" s="72" t="s">
        <v>39</v>
      </c>
      <c r="E224" s="72" t="s">
        <v>105</v>
      </c>
      <c r="F224" s="55">
        <v>1014980.1311884043</v>
      </c>
    </row>
    <row r="225" spans="1:6" x14ac:dyDescent="0.2">
      <c r="A225" s="55" t="str">
        <f t="shared" si="3"/>
        <v>Huilap2PIBpc</v>
      </c>
      <c r="B225" s="72" t="s">
        <v>17</v>
      </c>
      <c r="C225" s="80" t="s">
        <v>116</v>
      </c>
      <c r="D225" s="72" t="s">
        <v>34</v>
      </c>
      <c r="E225" s="72" t="s">
        <v>105</v>
      </c>
      <c r="F225" s="55">
        <v>1217714.9286582931</v>
      </c>
    </row>
    <row r="226" spans="1:6" x14ac:dyDescent="0.2">
      <c r="A226" s="55" t="str">
        <f t="shared" si="3"/>
        <v>La Guajirap1PIBpc</v>
      </c>
      <c r="B226" s="72" t="s">
        <v>18</v>
      </c>
      <c r="C226" s="80" t="s">
        <v>115</v>
      </c>
      <c r="D226" s="72" t="s">
        <v>39</v>
      </c>
      <c r="E226" s="72" t="s">
        <v>105</v>
      </c>
      <c r="F226" s="55">
        <v>948083.82554063178</v>
      </c>
    </row>
    <row r="227" spans="1:6" x14ac:dyDescent="0.2">
      <c r="A227" s="55" t="str">
        <f t="shared" si="3"/>
        <v>La Guajirap2PIBpc</v>
      </c>
      <c r="B227" s="72" t="s">
        <v>18</v>
      </c>
      <c r="C227" s="80" t="s">
        <v>116</v>
      </c>
      <c r="D227" s="72" t="s">
        <v>34</v>
      </c>
      <c r="E227" s="72" t="s">
        <v>105</v>
      </c>
      <c r="F227" s="55">
        <v>1015936.8031088149</v>
      </c>
    </row>
    <row r="228" spans="1:6" x14ac:dyDescent="0.2">
      <c r="A228" s="55" t="str">
        <f t="shared" si="3"/>
        <v>Magdalenap1PIBpc</v>
      </c>
      <c r="B228" s="72" t="s">
        <v>19</v>
      </c>
      <c r="C228" s="80" t="s">
        <v>115</v>
      </c>
      <c r="D228" s="72" t="s">
        <v>39</v>
      </c>
      <c r="E228" s="72" t="s">
        <v>105</v>
      </c>
      <c r="F228" s="55">
        <v>601083.92166483065</v>
      </c>
    </row>
    <row r="229" spans="1:6" x14ac:dyDescent="0.2">
      <c r="A229" s="55" t="str">
        <f t="shared" si="3"/>
        <v>Magdalenap2PIBpc</v>
      </c>
      <c r="B229" s="72" t="s">
        <v>19</v>
      </c>
      <c r="C229" s="80" t="s">
        <v>116</v>
      </c>
      <c r="D229" s="72" t="s">
        <v>34</v>
      </c>
      <c r="E229" s="72" t="s">
        <v>105</v>
      </c>
      <c r="F229" s="55">
        <v>856094.74560785142</v>
      </c>
    </row>
    <row r="230" spans="1:6" x14ac:dyDescent="0.2">
      <c r="A230" s="55" t="str">
        <f t="shared" si="3"/>
        <v>Metap1PIBpc</v>
      </c>
      <c r="B230" s="72" t="s">
        <v>20</v>
      </c>
      <c r="C230" s="80" t="s">
        <v>115</v>
      </c>
      <c r="D230" s="72" t="s">
        <v>39</v>
      </c>
      <c r="E230" s="72" t="s">
        <v>105</v>
      </c>
      <c r="F230" s="55">
        <v>1437650.8775657439</v>
      </c>
    </row>
    <row r="231" spans="1:6" x14ac:dyDescent="0.2">
      <c r="A231" s="55" t="str">
        <f t="shared" si="3"/>
        <v>Metap2PIBpc</v>
      </c>
      <c r="B231" s="72" t="s">
        <v>20</v>
      </c>
      <c r="C231" s="80" t="s">
        <v>116</v>
      </c>
      <c r="D231" s="72" t="s">
        <v>34</v>
      </c>
      <c r="E231" s="72" t="s">
        <v>105</v>
      </c>
      <c r="F231" s="55">
        <v>3807024.9338662247</v>
      </c>
    </row>
    <row r="232" spans="1:6" x14ac:dyDescent="0.2">
      <c r="A232" s="55" t="str">
        <f t="shared" si="3"/>
        <v>Nariñop1PIBpc</v>
      </c>
      <c r="B232" s="72" t="s">
        <v>21</v>
      </c>
      <c r="C232" s="80" t="s">
        <v>115</v>
      </c>
      <c r="D232" s="72" t="s">
        <v>39</v>
      </c>
      <c r="E232" s="72" t="s">
        <v>105</v>
      </c>
      <c r="F232" s="55">
        <v>525606.76326701883</v>
      </c>
    </row>
    <row r="233" spans="1:6" x14ac:dyDescent="0.2">
      <c r="A233" s="55" t="str">
        <f t="shared" si="3"/>
        <v>Nariñop2PIBpc</v>
      </c>
      <c r="B233" s="72" t="s">
        <v>21</v>
      </c>
      <c r="C233" s="80" t="s">
        <v>116</v>
      </c>
      <c r="D233" s="72" t="s">
        <v>34</v>
      </c>
      <c r="E233" s="72" t="s">
        <v>105</v>
      </c>
      <c r="F233" s="55">
        <v>711489.01298195263</v>
      </c>
    </row>
    <row r="234" spans="1:6" x14ac:dyDescent="0.2">
      <c r="A234" s="55" t="str">
        <f t="shared" si="3"/>
        <v>Norte de Santanderp1PIBpc</v>
      </c>
      <c r="B234" s="72" t="s">
        <v>22</v>
      </c>
      <c r="C234" s="80" t="s">
        <v>115</v>
      </c>
      <c r="D234" s="72" t="s">
        <v>39</v>
      </c>
      <c r="E234" s="72" t="s">
        <v>105</v>
      </c>
      <c r="F234" s="55">
        <v>720325.60525362403</v>
      </c>
    </row>
    <row r="235" spans="1:6" x14ac:dyDescent="0.2">
      <c r="A235" s="55" t="str">
        <f t="shared" si="3"/>
        <v>Norte de Santanderp2PIBpc</v>
      </c>
      <c r="B235" s="72" t="s">
        <v>22</v>
      </c>
      <c r="C235" s="80" t="s">
        <v>116</v>
      </c>
      <c r="D235" s="72" t="s">
        <v>34</v>
      </c>
      <c r="E235" s="72" t="s">
        <v>105</v>
      </c>
      <c r="F235" s="55">
        <v>982576.30842255638</v>
      </c>
    </row>
    <row r="236" spans="1:6" x14ac:dyDescent="0.2">
      <c r="A236" s="55" t="str">
        <f t="shared" si="3"/>
        <v>Quindíop1PIBpc</v>
      </c>
      <c r="B236" s="55" t="s">
        <v>24</v>
      </c>
      <c r="C236" s="80" t="s">
        <v>115</v>
      </c>
      <c r="D236" s="72" t="s">
        <v>39</v>
      </c>
      <c r="E236" s="72" t="s">
        <v>105</v>
      </c>
      <c r="F236" s="55">
        <v>873842.08018686948</v>
      </c>
    </row>
    <row r="237" spans="1:6" x14ac:dyDescent="0.2">
      <c r="A237" s="55" t="str">
        <f t="shared" si="3"/>
        <v>Quindíop2PIBpc</v>
      </c>
      <c r="B237" s="55" t="s">
        <v>24</v>
      </c>
      <c r="C237" s="80" t="s">
        <v>116</v>
      </c>
      <c r="D237" s="72" t="s">
        <v>34</v>
      </c>
      <c r="E237" s="72" t="s">
        <v>105</v>
      </c>
      <c r="F237" s="55">
        <v>1078639.3138964979</v>
      </c>
    </row>
    <row r="238" spans="1:6" x14ac:dyDescent="0.2">
      <c r="A238" s="55" t="str">
        <f t="shared" si="3"/>
        <v>Risaraldap1PIBpc</v>
      </c>
      <c r="B238" s="72" t="s">
        <v>25</v>
      </c>
      <c r="C238" s="80" t="s">
        <v>115</v>
      </c>
      <c r="D238" s="72" t="s">
        <v>39</v>
      </c>
      <c r="E238" s="72" t="s">
        <v>105</v>
      </c>
      <c r="F238" s="55">
        <v>914348.91056360235</v>
      </c>
    </row>
    <row r="239" spans="1:6" x14ac:dyDescent="0.2">
      <c r="A239" s="55" t="str">
        <f t="shared" si="3"/>
        <v>Risaraldap2PIBpc</v>
      </c>
      <c r="B239" s="72" t="s">
        <v>25</v>
      </c>
      <c r="C239" s="80" t="s">
        <v>116</v>
      </c>
      <c r="D239" s="72" t="s">
        <v>34</v>
      </c>
      <c r="E239" s="72" t="s">
        <v>105</v>
      </c>
      <c r="F239" s="55">
        <v>1248948.2346471853</v>
      </c>
    </row>
    <row r="240" spans="1:6" x14ac:dyDescent="0.2">
      <c r="A240" s="55" t="str">
        <f t="shared" si="3"/>
        <v>Santanderp1PIBpc</v>
      </c>
      <c r="B240" s="72" t="s">
        <v>27</v>
      </c>
      <c r="C240" s="80" t="s">
        <v>115</v>
      </c>
      <c r="D240" s="72" t="s">
        <v>39</v>
      </c>
      <c r="E240" s="72" t="s">
        <v>105</v>
      </c>
      <c r="F240" s="55">
        <v>1735955.6696671862</v>
      </c>
    </row>
    <row r="241" spans="1:6" x14ac:dyDescent="0.2">
      <c r="A241" s="55" t="str">
        <f t="shared" si="3"/>
        <v>Santanderp2PIBpc</v>
      </c>
      <c r="B241" s="72" t="s">
        <v>27</v>
      </c>
      <c r="C241" s="80" t="s">
        <v>116</v>
      </c>
      <c r="D241" s="72" t="s">
        <v>34</v>
      </c>
      <c r="E241" s="72" t="s">
        <v>105</v>
      </c>
      <c r="F241" s="55">
        <v>2686725.9308137409</v>
      </c>
    </row>
    <row r="242" spans="1:6" x14ac:dyDescent="0.2">
      <c r="A242" s="55" t="str">
        <f t="shared" si="3"/>
        <v>Sucrep1PIBpc</v>
      </c>
      <c r="B242" s="72" t="s">
        <v>28</v>
      </c>
      <c r="C242" s="80" t="s">
        <v>115</v>
      </c>
      <c r="D242" s="72" t="s">
        <v>39</v>
      </c>
      <c r="E242" s="72" t="s">
        <v>105</v>
      </c>
      <c r="F242" s="55">
        <v>521303.68841717631</v>
      </c>
    </row>
    <row r="243" spans="1:6" x14ac:dyDescent="0.2">
      <c r="A243" s="55" t="str">
        <f t="shared" si="3"/>
        <v>Sucrep2PIBpc</v>
      </c>
      <c r="B243" s="72" t="s">
        <v>28</v>
      </c>
      <c r="C243" s="80" t="s">
        <v>116</v>
      </c>
      <c r="D243" s="72" t="s">
        <v>34</v>
      </c>
      <c r="E243" s="72" t="s">
        <v>105</v>
      </c>
      <c r="F243" s="55">
        <v>763570.52557600231</v>
      </c>
    </row>
    <row r="244" spans="1:6" x14ac:dyDescent="0.2">
      <c r="A244" s="55" t="str">
        <f t="shared" si="3"/>
        <v>Tolimap1PIBpc</v>
      </c>
      <c r="B244" s="72" t="s">
        <v>29</v>
      </c>
      <c r="C244" s="80" t="s">
        <v>115</v>
      </c>
      <c r="D244" s="72" t="s">
        <v>39</v>
      </c>
      <c r="E244" s="72" t="s">
        <v>105</v>
      </c>
      <c r="F244" s="55">
        <v>896432.1531570903</v>
      </c>
    </row>
    <row r="245" spans="1:6" x14ac:dyDescent="0.2">
      <c r="A245" s="55" t="str">
        <f t="shared" si="3"/>
        <v>Tolimap2PIBpc</v>
      </c>
      <c r="B245" s="72" t="s">
        <v>29</v>
      </c>
      <c r="C245" s="80" t="s">
        <v>116</v>
      </c>
      <c r="D245" s="72" t="s">
        <v>34</v>
      </c>
      <c r="E245" s="72" t="s">
        <v>105</v>
      </c>
      <c r="F245" s="55">
        <v>1206813.0395892616</v>
      </c>
    </row>
    <row r="246" spans="1:6" x14ac:dyDescent="0.2">
      <c r="A246" s="55" t="str">
        <f t="shared" si="3"/>
        <v>Valle Del Caucap1PIBpc</v>
      </c>
      <c r="B246" s="72" t="s">
        <v>59</v>
      </c>
      <c r="C246" s="80" t="s">
        <v>115</v>
      </c>
      <c r="D246" s="72" t="s">
        <v>39</v>
      </c>
      <c r="E246" s="72" t="s">
        <v>105</v>
      </c>
      <c r="F246" s="55">
        <v>1320780.0883989683</v>
      </c>
    </row>
    <row r="247" spans="1:6" x14ac:dyDescent="0.2">
      <c r="A247" s="55" t="str">
        <f t="shared" si="3"/>
        <v>Valle Del Caucap2PIBpc</v>
      </c>
      <c r="B247" s="72" t="s">
        <v>59</v>
      </c>
      <c r="C247" s="80" t="s">
        <v>116</v>
      </c>
      <c r="D247" s="72" t="s">
        <v>34</v>
      </c>
      <c r="E247" s="72" t="s">
        <v>105</v>
      </c>
      <c r="F247" s="55">
        <v>1761905.0795137673</v>
      </c>
    </row>
    <row r="248" spans="1:6" x14ac:dyDescent="0.2">
      <c r="A248" s="55" t="str">
        <f t="shared" si="3"/>
        <v>Araucap1PIBpc</v>
      </c>
      <c r="B248" s="72" t="s">
        <v>2</v>
      </c>
      <c r="C248" s="80" t="s">
        <v>115</v>
      </c>
      <c r="D248" s="72" t="s">
        <v>39</v>
      </c>
      <c r="E248" s="72" t="s">
        <v>105</v>
      </c>
      <c r="F248" s="55">
        <v>2223419.0937840939</v>
      </c>
    </row>
    <row r="249" spans="1:6" x14ac:dyDescent="0.2">
      <c r="A249" s="55" t="str">
        <f t="shared" si="3"/>
        <v>Araucap2PIBpc</v>
      </c>
      <c r="B249" s="72" t="s">
        <v>2</v>
      </c>
      <c r="C249" s="80" t="s">
        <v>116</v>
      </c>
      <c r="D249" s="72" t="s">
        <v>34</v>
      </c>
      <c r="E249" s="72" t="s">
        <v>105</v>
      </c>
      <c r="F249" s="55">
        <v>2056911.1430072864</v>
      </c>
    </row>
    <row r="250" spans="1:6" x14ac:dyDescent="0.2">
      <c r="A250" s="55" t="str">
        <f t="shared" si="3"/>
        <v>Casanarep1PIBpc</v>
      </c>
      <c r="B250" s="72" t="s">
        <v>9</v>
      </c>
      <c r="C250" s="80" t="s">
        <v>115</v>
      </c>
      <c r="D250" s="72" t="s">
        <v>39</v>
      </c>
      <c r="E250" s="72" t="s">
        <v>105</v>
      </c>
      <c r="F250" s="55">
        <v>5290699.4758757455</v>
      </c>
    </row>
    <row r="251" spans="1:6" x14ac:dyDescent="0.2">
      <c r="A251" s="55" t="str">
        <f t="shared" si="3"/>
        <v>Casanarep2PIBpc</v>
      </c>
      <c r="B251" s="72" t="s">
        <v>9</v>
      </c>
      <c r="C251" s="80" t="s">
        <v>116</v>
      </c>
      <c r="D251" s="72" t="s">
        <v>34</v>
      </c>
      <c r="E251" s="72" t="s">
        <v>105</v>
      </c>
      <c r="F251" s="55">
        <v>4012058.005241775</v>
      </c>
    </row>
    <row r="252" spans="1:6" x14ac:dyDescent="0.2">
      <c r="A252" s="55" t="str">
        <f t="shared" si="3"/>
        <v>Putumayop1PIBpc</v>
      </c>
      <c r="B252" s="72" t="s">
        <v>23</v>
      </c>
      <c r="C252" s="80" t="s">
        <v>115</v>
      </c>
      <c r="D252" s="72" t="s">
        <v>39</v>
      </c>
      <c r="E252" s="72" t="s">
        <v>105</v>
      </c>
      <c r="F252" s="55">
        <v>561645.71939554787</v>
      </c>
    </row>
    <row r="253" spans="1:6" x14ac:dyDescent="0.2">
      <c r="A253" s="55" t="str">
        <f t="shared" si="3"/>
        <v>Putumayop2PIBpc</v>
      </c>
      <c r="B253" s="72" t="s">
        <v>23</v>
      </c>
      <c r="C253" s="80" t="s">
        <v>116</v>
      </c>
      <c r="D253" s="72" t="s">
        <v>34</v>
      </c>
      <c r="E253" s="72" t="s">
        <v>105</v>
      </c>
      <c r="F253" s="55">
        <v>1111204.9815378957</v>
      </c>
    </row>
    <row r="254" spans="1:6" x14ac:dyDescent="0.2">
      <c r="A254" s="55" t="str">
        <f t="shared" si="3"/>
        <v>San Andrés y Providenciap1PIBpc</v>
      </c>
      <c r="B254" s="72" t="s">
        <v>26</v>
      </c>
      <c r="C254" s="80" t="s">
        <v>115</v>
      </c>
      <c r="D254" s="72" t="s">
        <v>39</v>
      </c>
      <c r="E254" s="72" t="s">
        <v>105</v>
      </c>
      <c r="F254" s="55">
        <v>1158871.1364258018</v>
      </c>
    </row>
    <row r="255" spans="1:6" x14ac:dyDescent="0.2">
      <c r="A255" s="55" t="str">
        <f t="shared" si="3"/>
        <v>San Andrés y Providenciap2PIBpc</v>
      </c>
      <c r="B255" s="72" t="s">
        <v>26</v>
      </c>
      <c r="C255" s="80" t="s">
        <v>116</v>
      </c>
      <c r="D255" s="72" t="s">
        <v>34</v>
      </c>
      <c r="E255" s="72" t="s">
        <v>105</v>
      </c>
      <c r="F255" s="55">
        <v>1566502.5215421924</v>
      </c>
    </row>
    <row r="256" spans="1:6" x14ac:dyDescent="0.2">
      <c r="A256" s="55" t="str">
        <f t="shared" si="3"/>
        <v>Amazonasp1PIBpc</v>
      </c>
      <c r="B256" s="72" t="s">
        <v>0</v>
      </c>
      <c r="C256" s="80" t="s">
        <v>115</v>
      </c>
      <c r="D256" s="72" t="s">
        <v>39</v>
      </c>
      <c r="E256" s="72" t="s">
        <v>105</v>
      </c>
      <c r="F256" s="55">
        <v>593538.91712216835</v>
      </c>
    </row>
    <row r="257" spans="1:6" x14ac:dyDescent="0.2">
      <c r="A257" s="55" t="str">
        <f t="shared" si="3"/>
        <v>Amazonasp2PIBpc</v>
      </c>
      <c r="B257" s="72" t="s">
        <v>0</v>
      </c>
      <c r="C257" s="80" t="s">
        <v>116</v>
      </c>
      <c r="D257" s="72" t="s">
        <v>34</v>
      </c>
      <c r="E257" s="72" t="s">
        <v>105</v>
      </c>
      <c r="F257" s="55">
        <v>734126.89490180917</v>
      </c>
    </row>
    <row r="258" spans="1:6" x14ac:dyDescent="0.2">
      <c r="A258" s="55" t="str">
        <f t="shared" si="3"/>
        <v>Guainíap1PIBpc</v>
      </c>
      <c r="B258" s="72" t="s">
        <v>15</v>
      </c>
      <c r="C258" s="80" t="s">
        <v>115</v>
      </c>
      <c r="D258" s="72" t="s">
        <v>39</v>
      </c>
      <c r="E258" s="72" t="s">
        <v>105</v>
      </c>
      <c r="F258" s="55">
        <v>525174.40926162468</v>
      </c>
    </row>
    <row r="259" spans="1:6" x14ac:dyDescent="0.2">
      <c r="A259" s="55" t="str">
        <f t="shared" ref="A259:A322" si="4">CONCATENATE(B259,C259,E259)</f>
        <v>Guainíap2PIBpc</v>
      </c>
      <c r="B259" s="72" t="s">
        <v>15</v>
      </c>
      <c r="C259" s="80" t="s">
        <v>116</v>
      </c>
      <c r="D259" s="72" t="s">
        <v>34</v>
      </c>
      <c r="E259" s="72" t="s">
        <v>105</v>
      </c>
      <c r="F259" s="55">
        <v>626631.85378590075</v>
      </c>
    </row>
    <row r="260" spans="1:6" x14ac:dyDescent="0.2">
      <c r="A260" s="55" t="str">
        <f t="shared" si="4"/>
        <v>Guaviarep1PIBpc</v>
      </c>
      <c r="B260" s="72" t="s">
        <v>16</v>
      </c>
      <c r="C260" s="80" t="s">
        <v>115</v>
      </c>
      <c r="D260" s="72" t="s">
        <v>39</v>
      </c>
      <c r="E260" s="72" t="s">
        <v>105</v>
      </c>
      <c r="F260" s="55">
        <v>567143.25966491585</v>
      </c>
    </row>
    <row r="261" spans="1:6" x14ac:dyDescent="0.2">
      <c r="A261" s="55" t="str">
        <f t="shared" si="4"/>
        <v>Guaviarep2PIBpc</v>
      </c>
      <c r="B261" s="72" t="s">
        <v>16</v>
      </c>
      <c r="C261" s="80" t="s">
        <v>116</v>
      </c>
      <c r="D261" s="72" t="s">
        <v>34</v>
      </c>
      <c r="E261" s="72" t="s">
        <v>105</v>
      </c>
      <c r="F261" s="55">
        <v>565557.78979393688</v>
      </c>
    </row>
    <row r="262" spans="1:6" x14ac:dyDescent="0.2">
      <c r="A262" s="55" t="str">
        <f t="shared" si="4"/>
        <v>Vaupésp1PIBpc</v>
      </c>
      <c r="B262" s="72" t="s">
        <v>30</v>
      </c>
      <c r="C262" s="80" t="s">
        <v>115</v>
      </c>
      <c r="D262" s="72" t="s">
        <v>39</v>
      </c>
      <c r="E262" s="72" t="s">
        <v>105</v>
      </c>
      <c r="F262" s="55">
        <v>440617.92257461866</v>
      </c>
    </row>
    <row r="263" spans="1:6" x14ac:dyDescent="0.2">
      <c r="A263" s="55" t="str">
        <f t="shared" si="4"/>
        <v>Vaupésp2PIBpc</v>
      </c>
      <c r="B263" s="72" t="s">
        <v>30</v>
      </c>
      <c r="C263" s="80" t="s">
        <v>116</v>
      </c>
      <c r="D263" s="72" t="s">
        <v>34</v>
      </c>
      <c r="E263" s="72" t="s">
        <v>105</v>
      </c>
      <c r="F263" s="55">
        <v>530098.23444034532</v>
      </c>
    </row>
    <row r="264" spans="1:6" x14ac:dyDescent="0.2">
      <c r="A264" s="55" t="str">
        <f t="shared" si="4"/>
        <v>Vichadap1PIBpc</v>
      </c>
      <c r="B264" s="72" t="s">
        <v>31</v>
      </c>
      <c r="C264" s="80" t="s">
        <v>115</v>
      </c>
      <c r="D264" s="72" t="s">
        <v>39</v>
      </c>
      <c r="E264" s="72" t="s">
        <v>105</v>
      </c>
      <c r="F264" s="55">
        <v>647230.6789460415</v>
      </c>
    </row>
    <row r="265" spans="1:6" x14ac:dyDescent="0.2">
      <c r="A265" s="55" t="str">
        <f t="shared" si="4"/>
        <v>Vichadap2PIBpc</v>
      </c>
      <c r="B265" s="72" t="s">
        <v>31</v>
      </c>
      <c r="C265" s="80" t="s">
        <v>116</v>
      </c>
      <c r="D265" s="72" t="s">
        <v>34</v>
      </c>
      <c r="E265" s="72" t="s">
        <v>105</v>
      </c>
      <c r="F265" s="55">
        <v>663096.2743661243</v>
      </c>
    </row>
    <row r="266" spans="1:6" x14ac:dyDescent="0.2">
      <c r="A266" s="55" t="str">
        <f t="shared" si="4"/>
        <v>Antioquiap1Ruralidad</v>
      </c>
      <c r="B266" s="55" t="s">
        <v>1</v>
      </c>
      <c r="C266" s="80" t="s">
        <v>115</v>
      </c>
      <c r="D266" s="55" t="s">
        <v>107</v>
      </c>
      <c r="E266" s="55" t="s">
        <v>113</v>
      </c>
      <c r="F266" s="55">
        <v>23.28</v>
      </c>
    </row>
    <row r="267" spans="1:6" x14ac:dyDescent="0.2">
      <c r="A267" s="55" t="str">
        <f t="shared" si="4"/>
        <v>Atlánticop1Ruralidad</v>
      </c>
      <c r="B267" s="55" t="s">
        <v>3</v>
      </c>
      <c r="C267" s="80" t="s">
        <v>115</v>
      </c>
      <c r="D267" s="55" t="s">
        <v>107</v>
      </c>
      <c r="E267" s="55" t="s">
        <v>113</v>
      </c>
      <c r="F267" s="55">
        <v>4.78</v>
      </c>
    </row>
    <row r="268" spans="1:6" x14ac:dyDescent="0.2">
      <c r="A268" s="55" t="str">
        <f t="shared" si="4"/>
        <v>Bogotáp1Ruralidad</v>
      </c>
      <c r="B268" s="80" t="s">
        <v>4</v>
      </c>
      <c r="C268" s="80" t="s">
        <v>115</v>
      </c>
      <c r="D268" s="55" t="s">
        <v>107</v>
      </c>
      <c r="E268" s="55" t="s">
        <v>113</v>
      </c>
      <c r="F268" s="55">
        <v>0.22</v>
      </c>
    </row>
    <row r="269" spans="1:6" x14ac:dyDescent="0.2">
      <c r="A269" s="55" t="str">
        <f t="shared" si="4"/>
        <v>Bolívarp1Ruralidad</v>
      </c>
      <c r="B269" s="55" t="s">
        <v>5</v>
      </c>
      <c r="C269" s="80" t="s">
        <v>115</v>
      </c>
      <c r="D269" s="55" t="s">
        <v>107</v>
      </c>
      <c r="E269" s="55" t="s">
        <v>113</v>
      </c>
      <c r="F269" s="55">
        <v>24.55</v>
      </c>
    </row>
    <row r="270" spans="1:6" x14ac:dyDescent="0.2">
      <c r="A270" s="55" t="str">
        <f t="shared" si="4"/>
        <v>Boyacáp1Ruralidad</v>
      </c>
      <c r="B270" s="55" t="s">
        <v>6</v>
      </c>
      <c r="C270" s="80" t="s">
        <v>115</v>
      </c>
      <c r="D270" s="55" t="s">
        <v>107</v>
      </c>
      <c r="E270" s="55" t="s">
        <v>113</v>
      </c>
      <c r="F270" s="55">
        <v>47.09</v>
      </c>
    </row>
    <row r="271" spans="1:6" x14ac:dyDescent="0.2">
      <c r="A271" s="55" t="str">
        <f t="shared" si="4"/>
        <v>Caldasp1Ruralidad</v>
      </c>
      <c r="B271" s="55" t="s">
        <v>7</v>
      </c>
      <c r="C271" s="80" t="s">
        <v>115</v>
      </c>
      <c r="D271" s="55" t="s">
        <v>107</v>
      </c>
      <c r="E271" s="55" t="s">
        <v>113</v>
      </c>
      <c r="F271" s="55">
        <v>30.11</v>
      </c>
    </row>
    <row r="272" spans="1:6" x14ac:dyDescent="0.2">
      <c r="A272" s="55" t="str">
        <f t="shared" si="4"/>
        <v>Caquetáp1Ruralidad</v>
      </c>
      <c r="B272" s="55" t="s">
        <v>8</v>
      </c>
      <c r="C272" s="80" t="s">
        <v>115</v>
      </c>
      <c r="D272" s="55" t="s">
        <v>107</v>
      </c>
      <c r="E272" s="55" t="s">
        <v>113</v>
      </c>
      <c r="F272" s="55">
        <v>43.71</v>
      </c>
    </row>
    <row r="273" spans="1:6" x14ac:dyDescent="0.2">
      <c r="A273" s="55" t="str">
        <f t="shared" si="4"/>
        <v>Caucap1Ruralidad</v>
      </c>
      <c r="B273" s="55" t="s">
        <v>10</v>
      </c>
      <c r="C273" s="80" t="s">
        <v>115</v>
      </c>
      <c r="D273" s="55" t="s">
        <v>107</v>
      </c>
      <c r="E273" s="55" t="s">
        <v>113</v>
      </c>
      <c r="F273" s="55">
        <v>61.39</v>
      </c>
    </row>
    <row r="274" spans="1:6" x14ac:dyDescent="0.2">
      <c r="A274" s="55" t="str">
        <f t="shared" si="4"/>
        <v>Cesarp1Ruralidad</v>
      </c>
      <c r="B274" s="55" t="s">
        <v>11</v>
      </c>
      <c r="C274" s="80" t="s">
        <v>115</v>
      </c>
      <c r="D274" s="55" t="s">
        <v>107</v>
      </c>
      <c r="E274" s="55" t="s">
        <v>113</v>
      </c>
      <c r="F274" s="55">
        <v>28.23</v>
      </c>
    </row>
    <row r="275" spans="1:6" x14ac:dyDescent="0.2">
      <c r="A275" s="55" t="str">
        <f t="shared" si="4"/>
        <v>Córdobap1Ruralidad</v>
      </c>
      <c r="B275" s="55" t="s">
        <v>13</v>
      </c>
      <c r="C275" s="80" t="s">
        <v>115</v>
      </c>
      <c r="D275" s="55" t="s">
        <v>107</v>
      </c>
      <c r="E275" s="55" t="s">
        <v>113</v>
      </c>
      <c r="F275" s="55">
        <v>48.79</v>
      </c>
    </row>
    <row r="276" spans="1:6" x14ac:dyDescent="0.2">
      <c r="A276" s="55" t="str">
        <f t="shared" si="4"/>
        <v>Cundinamarcap1Ruralidad</v>
      </c>
      <c r="B276" s="55" t="s">
        <v>14</v>
      </c>
      <c r="C276" s="80" t="s">
        <v>115</v>
      </c>
      <c r="D276" s="55" t="s">
        <v>107</v>
      </c>
      <c r="E276" s="55" t="s">
        <v>113</v>
      </c>
      <c r="F276" s="55">
        <v>35.01</v>
      </c>
    </row>
    <row r="277" spans="1:6" x14ac:dyDescent="0.2">
      <c r="A277" s="55" t="str">
        <f t="shared" si="4"/>
        <v>Chocóp1Ruralidad</v>
      </c>
      <c r="B277" s="55" t="s">
        <v>12</v>
      </c>
      <c r="C277" s="80" t="s">
        <v>115</v>
      </c>
      <c r="D277" s="55" t="s">
        <v>107</v>
      </c>
      <c r="E277" s="55" t="s">
        <v>113</v>
      </c>
      <c r="F277" s="55">
        <v>51.61</v>
      </c>
    </row>
    <row r="278" spans="1:6" x14ac:dyDescent="0.2">
      <c r="A278" s="55" t="str">
        <f t="shared" si="4"/>
        <v>Huilap1Ruralidad</v>
      </c>
      <c r="B278" s="55" t="s">
        <v>17</v>
      </c>
      <c r="C278" s="80" t="s">
        <v>115</v>
      </c>
      <c r="D278" s="55" t="s">
        <v>107</v>
      </c>
      <c r="E278" s="55" t="s">
        <v>113</v>
      </c>
      <c r="F278" s="55">
        <v>40.32</v>
      </c>
    </row>
    <row r="279" spans="1:6" x14ac:dyDescent="0.2">
      <c r="A279" s="55" t="str">
        <f t="shared" si="4"/>
        <v>La Guajirap1Ruralidad</v>
      </c>
      <c r="B279" s="55" t="s">
        <v>18</v>
      </c>
      <c r="C279" s="80" t="s">
        <v>115</v>
      </c>
      <c r="D279" s="55" t="s">
        <v>107</v>
      </c>
      <c r="E279" s="55" t="s">
        <v>113</v>
      </c>
      <c r="F279" s="55">
        <v>45.75</v>
      </c>
    </row>
    <row r="280" spans="1:6" x14ac:dyDescent="0.2">
      <c r="A280" s="55" t="str">
        <f t="shared" si="4"/>
        <v>Magdalenap1Ruralidad</v>
      </c>
      <c r="B280" s="55" t="s">
        <v>19</v>
      </c>
      <c r="C280" s="80" t="s">
        <v>115</v>
      </c>
      <c r="D280" s="55" t="s">
        <v>107</v>
      </c>
      <c r="E280" s="55" t="s">
        <v>113</v>
      </c>
      <c r="F280" s="55">
        <v>29.88</v>
      </c>
    </row>
    <row r="281" spans="1:6" x14ac:dyDescent="0.2">
      <c r="A281" s="55" t="str">
        <f t="shared" si="4"/>
        <v>Metap1Ruralidad</v>
      </c>
      <c r="B281" s="55" t="s">
        <v>20</v>
      </c>
      <c r="C281" s="80" t="s">
        <v>115</v>
      </c>
      <c r="D281" s="55" t="s">
        <v>107</v>
      </c>
      <c r="E281" s="55" t="s">
        <v>113</v>
      </c>
      <c r="F281" s="55">
        <v>26.17</v>
      </c>
    </row>
    <row r="282" spans="1:6" x14ac:dyDescent="0.2">
      <c r="A282" s="55" t="str">
        <f t="shared" si="4"/>
        <v>Nariñop1Ruralidad</v>
      </c>
      <c r="B282" s="55" t="s">
        <v>21</v>
      </c>
      <c r="C282" s="80" t="s">
        <v>115</v>
      </c>
      <c r="D282" s="55" t="s">
        <v>107</v>
      </c>
      <c r="E282" s="55" t="s">
        <v>113</v>
      </c>
      <c r="F282" s="55">
        <v>53</v>
      </c>
    </row>
    <row r="283" spans="1:6" x14ac:dyDescent="0.2">
      <c r="A283" s="55" t="str">
        <f t="shared" si="4"/>
        <v>Norte de Santanderp1Ruralidad</v>
      </c>
      <c r="B283" s="55" t="s">
        <v>22</v>
      </c>
      <c r="C283" s="80" t="s">
        <v>115</v>
      </c>
      <c r="D283" s="55" t="s">
        <v>107</v>
      </c>
      <c r="E283" s="55" t="s">
        <v>113</v>
      </c>
      <c r="F283" s="55">
        <v>23.09</v>
      </c>
    </row>
    <row r="284" spans="1:6" x14ac:dyDescent="0.2">
      <c r="A284" s="55" t="str">
        <f t="shared" si="4"/>
        <v>Quindíop1Ruralidad</v>
      </c>
      <c r="B284" s="55" t="s">
        <v>24</v>
      </c>
      <c r="C284" s="80" t="s">
        <v>115</v>
      </c>
      <c r="D284" s="55" t="s">
        <v>107</v>
      </c>
      <c r="E284" s="55" t="s">
        <v>113</v>
      </c>
      <c r="F284" s="55">
        <v>13.14</v>
      </c>
    </row>
    <row r="285" spans="1:6" x14ac:dyDescent="0.2">
      <c r="A285" s="55" t="str">
        <f t="shared" si="4"/>
        <v>Risaraldap1Ruralidad</v>
      </c>
      <c r="B285" s="55" t="s">
        <v>25</v>
      </c>
      <c r="C285" s="80" t="s">
        <v>115</v>
      </c>
      <c r="D285" s="55" t="s">
        <v>107</v>
      </c>
      <c r="E285" s="55" t="s">
        <v>113</v>
      </c>
      <c r="F285" s="55">
        <v>22.74</v>
      </c>
    </row>
    <row r="286" spans="1:6" x14ac:dyDescent="0.2">
      <c r="A286" s="55" t="str">
        <f t="shared" si="4"/>
        <v>Santanderp1Ruralidad</v>
      </c>
      <c r="B286" s="55" t="s">
        <v>27</v>
      </c>
      <c r="C286" s="80" t="s">
        <v>115</v>
      </c>
      <c r="D286" s="55" t="s">
        <v>107</v>
      </c>
      <c r="E286" s="55" t="s">
        <v>113</v>
      </c>
      <c r="F286" s="55">
        <v>26.39</v>
      </c>
    </row>
    <row r="287" spans="1:6" x14ac:dyDescent="0.2">
      <c r="A287" s="55" t="str">
        <f t="shared" si="4"/>
        <v>Sucrep1Ruralidad</v>
      </c>
      <c r="B287" s="55" t="s">
        <v>28</v>
      </c>
      <c r="C287" s="80" t="s">
        <v>115</v>
      </c>
      <c r="D287" s="55" t="s">
        <v>107</v>
      </c>
      <c r="E287" s="55" t="s">
        <v>113</v>
      </c>
      <c r="F287" s="55">
        <v>35.28</v>
      </c>
    </row>
    <row r="288" spans="1:6" x14ac:dyDescent="0.2">
      <c r="A288" s="55" t="str">
        <f t="shared" si="4"/>
        <v>Tolimap1Ruralidad</v>
      </c>
      <c r="B288" s="55" t="s">
        <v>29</v>
      </c>
      <c r="C288" s="80" t="s">
        <v>115</v>
      </c>
      <c r="D288" s="55" t="s">
        <v>107</v>
      </c>
      <c r="E288" s="55" t="s">
        <v>113</v>
      </c>
      <c r="F288" s="55">
        <v>33.549999999999997</v>
      </c>
    </row>
    <row r="289" spans="1:6" x14ac:dyDescent="0.2">
      <c r="A289" s="55" t="str">
        <f t="shared" si="4"/>
        <v>Valle del Caucap1Ruralidad</v>
      </c>
      <c r="B289" s="55" t="s">
        <v>33</v>
      </c>
      <c r="C289" s="80" t="s">
        <v>115</v>
      </c>
      <c r="D289" s="55" t="s">
        <v>107</v>
      </c>
      <c r="E289" s="55" t="s">
        <v>113</v>
      </c>
      <c r="F289" s="55">
        <v>13.33</v>
      </c>
    </row>
    <row r="290" spans="1:6" x14ac:dyDescent="0.2">
      <c r="A290" s="55" t="str">
        <f t="shared" si="4"/>
        <v>Araucap1Ruralidad</v>
      </c>
      <c r="B290" s="55" t="s">
        <v>2</v>
      </c>
      <c r="C290" s="80" t="s">
        <v>115</v>
      </c>
      <c r="D290" s="55" t="s">
        <v>107</v>
      </c>
      <c r="E290" s="55" t="s">
        <v>113</v>
      </c>
      <c r="F290" s="55">
        <v>38.81</v>
      </c>
    </row>
    <row r="291" spans="1:6" x14ac:dyDescent="0.2">
      <c r="A291" s="55" t="str">
        <f t="shared" si="4"/>
        <v>Casanarep1Ruralidad</v>
      </c>
      <c r="B291" s="55" t="s">
        <v>9</v>
      </c>
      <c r="C291" s="80" t="s">
        <v>115</v>
      </c>
      <c r="D291" s="55" t="s">
        <v>107</v>
      </c>
      <c r="E291" s="55" t="s">
        <v>113</v>
      </c>
      <c r="F291" s="55">
        <v>29.92</v>
      </c>
    </row>
    <row r="292" spans="1:6" x14ac:dyDescent="0.2">
      <c r="A292" s="55" t="str">
        <f t="shared" si="4"/>
        <v>Putumayop1Ruralidad</v>
      </c>
      <c r="B292" s="55" t="s">
        <v>23</v>
      </c>
      <c r="C292" s="80" t="s">
        <v>115</v>
      </c>
      <c r="D292" s="55" t="s">
        <v>107</v>
      </c>
      <c r="E292" s="55" t="s">
        <v>113</v>
      </c>
      <c r="F292" s="55">
        <v>54.78</v>
      </c>
    </row>
    <row r="293" spans="1:6" x14ac:dyDescent="0.2">
      <c r="A293" s="55" t="str">
        <f t="shared" si="4"/>
        <v>San Andrés y Providenciap1Ruralidad</v>
      </c>
      <c r="B293" s="72" t="s">
        <v>26</v>
      </c>
      <c r="C293" s="80" t="s">
        <v>115</v>
      </c>
      <c r="D293" s="55" t="s">
        <v>107</v>
      </c>
      <c r="E293" s="55" t="s">
        <v>113</v>
      </c>
      <c r="F293" s="55">
        <v>28.35</v>
      </c>
    </row>
    <row r="294" spans="1:6" x14ac:dyDescent="0.2">
      <c r="A294" s="55" t="str">
        <f t="shared" si="4"/>
        <v>Amazonasp1Ruralidad</v>
      </c>
      <c r="B294" s="55" t="s">
        <v>0</v>
      </c>
      <c r="C294" s="80" t="s">
        <v>115</v>
      </c>
      <c r="D294" s="55" t="s">
        <v>107</v>
      </c>
      <c r="E294" s="55" t="s">
        <v>113</v>
      </c>
      <c r="F294" s="55">
        <v>62.19</v>
      </c>
    </row>
    <row r="295" spans="1:6" x14ac:dyDescent="0.2">
      <c r="A295" s="55" t="str">
        <f t="shared" si="4"/>
        <v>Guainíap1Ruralidad</v>
      </c>
      <c r="B295" s="55" t="s">
        <v>15</v>
      </c>
      <c r="C295" s="80" t="s">
        <v>115</v>
      </c>
      <c r="D295" s="55" t="s">
        <v>107</v>
      </c>
      <c r="E295" s="55" t="s">
        <v>113</v>
      </c>
      <c r="F295" s="55">
        <v>69.16</v>
      </c>
    </row>
    <row r="296" spans="1:6" x14ac:dyDescent="0.2">
      <c r="A296" s="55" t="str">
        <f t="shared" si="4"/>
        <v>Guaviarep1Ruralidad</v>
      </c>
      <c r="B296" s="55" t="s">
        <v>16</v>
      </c>
      <c r="C296" s="80" t="s">
        <v>115</v>
      </c>
      <c r="D296" s="55" t="s">
        <v>107</v>
      </c>
      <c r="E296" s="55" t="s">
        <v>113</v>
      </c>
      <c r="F296" s="55">
        <v>46.01</v>
      </c>
    </row>
    <row r="297" spans="1:6" x14ac:dyDescent="0.2">
      <c r="A297" s="55" t="str">
        <f t="shared" si="4"/>
        <v>Vaupésp1Ruralidad</v>
      </c>
      <c r="B297" s="55" t="s">
        <v>30</v>
      </c>
      <c r="C297" s="80" t="s">
        <v>115</v>
      </c>
      <c r="D297" s="55" t="s">
        <v>107</v>
      </c>
      <c r="E297" s="55" t="s">
        <v>113</v>
      </c>
      <c r="F297" s="55">
        <v>63.7</v>
      </c>
    </row>
    <row r="298" spans="1:6" x14ac:dyDescent="0.2">
      <c r="A298" s="55" t="str">
        <f t="shared" si="4"/>
        <v>Vichadap1Ruralidad</v>
      </c>
      <c r="B298" s="55" t="s">
        <v>31</v>
      </c>
      <c r="C298" s="80" t="s">
        <v>115</v>
      </c>
      <c r="D298" s="55" t="s">
        <v>107</v>
      </c>
      <c r="E298" s="55" t="s">
        <v>113</v>
      </c>
      <c r="F298" s="55">
        <v>60.49</v>
      </c>
    </row>
    <row r="299" spans="1:6" x14ac:dyDescent="0.2">
      <c r="A299" s="55" t="str">
        <f t="shared" si="4"/>
        <v>Antioquiap2Ruralidad</v>
      </c>
      <c r="B299" s="55" t="s">
        <v>1</v>
      </c>
      <c r="C299" s="80" t="s">
        <v>116</v>
      </c>
      <c r="D299" s="55" t="s">
        <v>108</v>
      </c>
      <c r="E299" s="55" t="s">
        <v>113</v>
      </c>
      <c r="F299" s="55">
        <v>22.13</v>
      </c>
    </row>
    <row r="300" spans="1:6" x14ac:dyDescent="0.2">
      <c r="A300" s="55" t="str">
        <f t="shared" si="4"/>
        <v>Atlánticop2Ruralidad</v>
      </c>
      <c r="B300" s="55" t="s">
        <v>3</v>
      </c>
      <c r="C300" s="80" t="s">
        <v>116</v>
      </c>
      <c r="D300" s="55" t="s">
        <v>108</v>
      </c>
      <c r="E300" s="55" t="s">
        <v>113</v>
      </c>
      <c r="F300" s="55">
        <v>4.43</v>
      </c>
    </row>
    <row r="301" spans="1:6" x14ac:dyDescent="0.2">
      <c r="A301" s="55" t="str">
        <f t="shared" si="4"/>
        <v>Bogotáp2Ruralidad</v>
      </c>
      <c r="B301" s="80" t="s">
        <v>4</v>
      </c>
      <c r="C301" s="80" t="s">
        <v>116</v>
      </c>
      <c r="D301" s="55" t="s">
        <v>108</v>
      </c>
      <c r="E301" s="55" t="s">
        <v>113</v>
      </c>
      <c r="F301" s="55">
        <v>0.21</v>
      </c>
    </row>
    <row r="302" spans="1:6" x14ac:dyDescent="0.2">
      <c r="A302" s="55" t="str">
        <f t="shared" si="4"/>
        <v>Bolívarp2Ruralidad</v>
      </c>
      <c r="B302" s="55" t="s">
        <v>5</v>
      </c>
      <c r="C302" s="80" t="s">
        <v>116</v>
      </c>
      <c r="D302" s="55" t="s">
        <v>108</v>
      </c>
      <c r="E302" s="55" t="s">
        <v>113</v>
      </c>
      <c r="F302" s="55">
        <v>22.93</v>
      </c>
    </row>
    <row r="303" spans="1:6" x14ac:dyDescent="0.2">
      <c r="A303" s="55" t="str">
        <f t="shared" si="4"/>
        <v>Boyacáp2Ruralidad</v>
      </c>
      <c r="B303" s="55" t="s">
        <v>6</v>
      </c>
      <c r="C303" s="80" t="s">
        <v>116</v>
      </c>
      <c r="D303" s="55" t="s">
        <v>108</v>
      </c>
      <c r="E303" s="55" t="s">
        <v>113</v>
      </c>
      <c r="F303" s="55">
        <v>44.25</v>
      </c>
    </row>
    <row r="304" spans="1:6" x14ac:dyDescent="0.2">
      <c r="A304" s="55" t="str">
        <f t="shared" si="4"/>
        <v>Caldasp2Ruralidad</v>
      </c>
      <c r="B304" s="55" t="s">
        <v>7</v>
      </c>
      <c r="C304" s="80" t="s">
        <v>116</v>
      </c>
      <c r="D304" s="55" t="s">
        <v>108</v>
      </c>
      <c r="E304" s="55" t="s">
        <v>113</v>
      </c>
      <c r="F304" s="55">
        <v>28.76</v>
      </c>
    </row>
    <row r="305" spans="1:6" x14ac:dyDescent="0.2">
      <c r="A305" s="55" t="str">
        <f t="shared" si="4"/>
        <v>Caquetáp2Ruralidad</v>
      </c>
      <c r="B305" s="55" t="s">
        <v>8</v>
      </c>
      <c r="C305" s="80" t="s">
        <v>116</v>
      </c>
      <c r="D305" s="55" t="s">
        <v>108</v>
      </c>
      <c r="E305" s="55" t="s">
        <v>113</v>
      </c>
      <c r="F305" s="55">
        <v>41.28</v>
      </c>
    </row>
    <row r="306" spans="1:6" x14ac:dyDescent="0.2">
      <c r="A306" s="55" t="str">
        <f t="shared" si="4"/>
        <v>Caucap2Ruralidad</v>
      </c>
      <c r="B306" s="55" t="s">
        <v>10</v>
      </c>
      <c r="C306" s="80" t="s">
        <v>116</v>
      </c>
      <c r="D306" s="55" t="s">
        <v>108</v>
      </c>
      <c r="E306" s="55" t="s">
        <v>113</v>
      </c>
      <c r="F306" s="55">
        <v>60.52</v>
      </c>
    </row>
    <row r="307" spans="1:6" x14ac:dyDescent="0.2">
      <c r="A307" s="55" t="str">
        <f t="shared" si="4"/>
        <v>Cesarp2Ruralidad</v>
      </c>
      <c r="B307" s="55" t="s">
        <v>11</v>
      </c>
      <c r="C307" s="80" t="s">
        <v>116</v>
      </c>
      <c r="D307" s="55" t="s">
        <v>108</v>
      </c>
      <c r="E307" s="55" t="s">
        <v>113</v>
      </c>
      <c r="F307" s="55">
        <v>26.05</v>
      </c>
    </row>
    <row r="308" spans="1:6" x14ac:dyDescent="0.2">
      <c r="A308" s="55" t="str">
        <f t="shared" si="4"/>
        <v>Córdobap2Ruralidad</v>
      </c>
      <c r="B308" s="55" t="s">
        <v>13</v>
      </c>
      <c r="C308" s="80" t="s">
        <v>116</v>
      </c>
      <c r="D308" s="55" t="s">
        <v>108</v>
      </c>
      <c r="E308" s="55" t="s">
        <v>113</v>
      </c>
      <c r="F308" s="55">
        <v>47.46</v>
      </c>
    </row>
    <row r="309" spans="1:6" x14ac:dyDescent="0.2">
      <c r="A309" s="55" t="str">
        <f t="shared" si="4"/>
        <v>Cundinamarcap2Ruralidad</v>
      </c>
      <c r="B309" s="55" t="s">
        <v>14</v>
      </c>
      <c r="C309" s="80" t="s">
        <v>116</v>
      </c>
      <c r="D309" s="55" t="s">
        <v>108</v>
      </c>
      <c r="E309" s="55" t="s">
        <v>113</v>
      </c>
      <c r="F309" s="55">
        <v>33.22</v>
      </c>
    </row>
    <row r="310" spans="1:6" x14ac:dyDescent="0.2">
      <c r="A310" s="55" t="str">
        <f t="shared" si="4"/>
        <v>Chocóp2Ruralidad</v>
      </c>
      <c r="B310" s="55" t="s">
        <v>12</v>
      </c>
      <c r="C310" s="80" t="s">
        <v>116</v>
      </c>
      <c r="D310" s="55" t="s">
        <v>108</v>
      </c>
      <c r="E310" s="55" t="s">
        <v>113</v>
      </c>
      <c r="F310" s="55">
        <v>50.92</v>
      </c>
    </row>
    <row r="311" spans="1:6" x14ac:dyDescent="0.2">
      <c r="A311" s="55" t="str">
        <f t="shared" si="4"/>
        <v>Huilap2Ruralidad</v>
      </c>
      <c r="B311" s="55" t="s">
        <v>17</v>
      </c>
      <c r="C311" s="80" t="s">
        <v>116</v>
      </c>
      <c r="D311" s="55" t="s">
        <v>108</v>
      </c>
      <c r="E311" s="55" t="s">
        <v>113</v>
      </c>
      <c r="F311" s="55">
        <v>40.130000000000003</v>
      </c>
    </row>
    <row r="312" spans="1:6" x14ac:dyDescent="0.2">
      <c r="A312" s="55" t="str">
        <f t="shared" si="4"/>
        <v>La Guajirap2Ruralidad</v>
      </c>
      <c r="B312" s="55" t="s">
        <v>18</v>
      </c>
      <c r="C312" s="80" t="s">
        <v>116</v>
      </c>
      <c r="D312" s="55" t="s">
        <v>108</v>
      </c>
      <c r="E312" s="55" t="s">
        <v>113</v>
      </c>
      <c r="F312" s="55">
        <v>45.27</v>
      </c>
    </row>
    <row r="313" spans="1:6" x14ac:dyDescent="0.2">
      <c r="A313" s="55" t="str">
        <f t="shared" si="4"/>
        <v>Magdalenap2Ruralidad</v>
      </c>
      <c r="B313" s="55" t="s">
        <v>19</v>
      </c>
      <c r="C313" s="80" t="s">
        <v>116</v>
      </c>
      <c r="D313" s="55" t="s">
        <v>108</v>
      </c>
      <c r="E313" s="55" t="s">
        <v>113</v>
      </c>
      <c r="F313" s="55">
        <v>27.2</v>
      </c>
    </row>
    <row r="314" spans="1:6" x14ac:dyDescent="0.2">
      <c r="A314" s="55" t="str">
        <f t="shared" si="4"/>
        <v>Metap2Ruralidad</v>
      </c>
      <c r="B314" s="55" t="s">
        <v>20</v>
      </c>
      <c r="C314" s="80" t="s">
        <v>116</v>
      </c>
      <c r="D314" s="55" t="s">
        <v>108</v>
      </c>
      <c r="E314" s="55" t="s">
        <v>113</v>
      </c>
      <c r="F314" s="55">
        <v>24.6</v>
      </c>
    </row>
    <row r="315" spans="1:6" x14ac:dyDescent="0.2">
      <c r="A315" s="55" t="str">
        <f t="shared" si="4"/>
        <v>Nariñop2Ruralidad</v>
      </c>
      <c r="B315" s="55" t="s">
        <v>21</v>
      </c>
      <c r="C315" s="80" t="s">
        <v>116</v>
      </c>
      <c r="D315" s="55" t="s">
        <v>108</v>
      </c>
      <c r="E315" s="55" t="s">
        <v>113</v>
      </c>
      <c r="F315" s="55">
        <v>51.22</v>
      </c>
    </row>
    <row r="316" spans="1:6" x14ac:dyDescent="0.2">
      <c r="A316" s="55" t="str">
        <f t="shared" si="4"/>
        <v>Norte de Santanderp2Ruralidad</v>
      </c>
      <c r="B316" s="55" t="s">
        <v>22</v>
      </c>
      <c r="C316" s="80" t="s">
        <v>116</v>
      </c>
      <c r="D316" s="55" t="s">
        <v>108</v>
      </c>
      <c r="E316" s="55" t="s">
        <v>113</v>
      </c>
      <c r="F316" s="55">
        <v>21.85</v>
      </c>
    </row>
    <row r="317" spans="1:6" x14ac:dyDescent="0.2">
      <c r="A317" s="55" t="str">
        <f t="shared" si="4"/>
        <v>Quindíop2Ruralidad</v>
      </c>
      <c r="B317" s="55" t="s">
        <v>24</v>
      </c>
      <c r="C317" s="80" t="s">
        <v>116</v>
      </c>
      <c r="D317" s="55" t="s">
        <v>108</v>
      </c>
      <c r="E317" s="55" t="s">
        <v>113</v>
      </c>
      <c r="F317" s="55">
        <v>12.47</v>
      </c>
    </row>
    <row r="318" spans="1:6" x14ac:dyDescent="0.2">
      <c r="A318" s="55" t="str">
        <f t="shared" si="4"/>
        <v>Risaraldap2Ruralidad</v>
      </c>
      <c r="B318" s="55" t="s">
        <v>25</v>
      </c>
      <c r="C318" s="80" t="s">
        <v>116</v>
      </c>
      <c r="D318" s="55" t="s">
        <v>108</v>
      </c>
      <c r="E318" s="55" t="s">
        <v>113</v>
      </c>
      <c r="F318" s="55">
        <v>21.98</v>
      </c>
    </row>
    <row r="319" spans="1:6" x14ac:dyDescent="0.2">
      <c r="A319" s="55" t="str">
        <f t="shared" si="4"/>
        <v>Santanderp2Ruralidad</v>
      </c>
      <c r="B319" s="55" t="s">
        <v>27</v>
      </c>
      <c r="C319" s="80" t="s">
        <v>116</v>
      </c>
      <c r="D319" s="55" t="s">
        <v>108</v>
      </c>
      <c r="E319" s="55" t="s">
        <v>113</v>
      </c>
      <c r="F319" s="55">
        <v>24.98</v>
      </c>
    </row>
    <row r="320" spans="1:6" x14ac:dyDescent="0.2">
      <c r="A320" s="55" t="str">
        <f t="shared" si="4"/>
        <v>Sucrep2Ruralidad</v>
      </c>
      <c r="B320" s="55" t="s">
        <v>28</v>
      </c>
      <c r="C320" s="80" t="s">
        <v>116</v>
      </c>
      <c r="D320" s="55" t="s">
        <v>108</v>
      </c>
      <c r="E320" s="55" t="s">
        <v>113</v>
      </c>
      <c r="F320" s="55">
        <v>33.590000000000003</v>
      </c>
    </row>
    <row r="321" spans="1:6" x14ac:dyDescent="0.2">
      <c r="A321" s="55" t="str">
        <f t="shared" si="4"/>
        <v>Tolimap2Ruralidad</v>
      </c>
      <c r="B321" s="55" t="s">
        <v>29</v>
      </c>
      <c r="C321" s="80" t="s">
        <v>116</v>
      </c>
      <c r="D321" s="55" t="s">
        <v>108</v>
      </c>
      <c r="E321" s="55" t="s">
        <v>113</v>
      </c>
      <c r="F321" s="55">
        <v>32.01</v>
      </c>
    </row>
    <row r="322" spans="1:6" x14ac:dyDescent="0.2">
      <c r="A322" s="55" t="str">
        <f t="shared" si="4"/>
        <v>Valle del Caucap2Ruralidad</v>
      </c>
      <c r="B322" s="55" t="s">
        <v>33</v>
      </c>
      <c r="C322" s="80" t="s">
        <v>116</v>
      </c>
      <c r="D322" s="55" t="s">
        <v>108</v>
      </c>
      <c r="E322" s="55" t="s">
        <v>113</v>
      </c>
      <c r="F322" s="55">
        <v>12.75</v>
      </c>
    </row>
    <row r="323" spans="1:6" x14ac:dyDescent="0.2">
      <c r="A323" s="55" t="str">
        <f t="shared" ref="A323:A386" si="5">CONCATENATE(B323,C323,E323)</f>
        <v>Araucap2Ruralidad</v>
      </c>
      <c r="B323" s="55" t="s">
        <v>2</v>
      </c>
      <c r="C323" s="80" t="s">
        <v>116</v>
      </c>
      <c r="D323" s="55" t="s">
        <v>108</v>
      </c>
      <c r="E323" s="55" t="s">
        <v>113</v>
      </c>
      <c r="F323" s="55">
        <v>37.409999999999997</v>
      </c>
    </row>
    <row r="324" spans="1:6" x14ac:dyDescent="0.2">
      <c r="A324" s="55" t="str">
        <f t="shared" si="5"/>
        <v>Casanarep2Ruralidad</v>
      </c>
      <c r="B324" s="55" t="s">
        <v>9</v>
      </c>
      <c r="C324" s="80" t="s">
        <v>116</v>
      </c>
      <c r="D324" s="55" t="s">
        <v>108</v>
      </c>
      <c r="E324" s="55" t="s">
        <v>113</v>
      </c>
      <c r="F324" s="55">
        <v>26.67</v>
      </c>
    </row>
    <row r="325" spans="1:6" x14ac:dyDescent="0.2">
      <c r="A325" s="55" t="str">
        <f t="shared" si="5"/>
        <v>Putumayop2Ruralidad</v>
      </c>
      <c r="B325" s="55" t="s">
        <v>23</v>
      </c>
      <c r="C325" s="80" t="s">
        <v>116</v>
      </c>
      <c r="D325" s="55" t="s">
        <v>108</v>
      </c>
      <c r="E325" s="55" t="s">
        <v>113</v>
      </c>
      <c r="F325" s="55">
        <v>52.02</v>
      </c>
    </row>
    <row r="326" spans="1:6" x14ac:dyDescent="0.2">
      <c r="A326" s="55" t="str">
        <f t="shared" si="5"/>
        <v>San Andrés y Providenciap2Ruralidad</v>
      </c>
      <c r="B326" s="72" t="s">
        <v>26</v>
      </c>
      <c r="C326" s="80" t="s">
        <v>116</v>
      </c>
      <c r="D326" s="55" t="s">
        <v>108</v>
      </c>
      <c r="E326" s="55" t="s">
        <v>113</v>
      </c>
      <c r="F326" s="55">
        <v>28.12</v>
      </c>
    </row>
    <row r="327" spans="1:6" x14ac:dyDescent="0.2">
      <c r="A327" s="55" t="str">
        <f t="shared" si="5"/>
        <v>Amazonasp2Ruralidad</v>
      </c>
      <c r="B327" s="55" t="s">
        <v>0</v>
      </c>
      <c r="C327" s="80" t="s">
        <v>116</v>
      </c>
      <c r="D327" s="55" t="s">
        <v>108</v>
      </c>
      <c r="E327" s="55" t="s">
        <v>113</v>
      </c>
      <c r="F327" s="55">
        <v>62.55</v>
      </c>
    </row>
    <row r="328" spans="1:6" x14ac:dyDescent="0.2">
      <c r="A328" s="55" t="str">
        <f t="shared" si="5"/>
        <v>Guainíap2Ruralidad</v>
      </c>
      <c r="B328" s="55" t="s">
        <v>15</v>
      </c>
      <c r="C328" s="80" t="s">
        <v>116</v>
      </c>
      <c r="D328" s="55" t="s">
        <v>108</v>
      </c>
      <c r="E328" s="55" t="s">
        <v>113</v>
      </c>
      <c r="F328" s="55">
        <v>69.23</v>
      </c>
    </row>
    <row r="329" spans="1:6" x14ac:dyDescent="0.2">
      <c r="A329" s="55" t="str">
        <f t="shared" si="5"/>
        <v>Guaviarep2Ruralidad</v>
      </c>
      <c r="B329" s="55" t="s">
        <v>16</v>
      </c>
      <c r="C329" s="80" t="s">
        <v>116</v>
      </c>
      <c r="D329" s="55" t="s">
        <v>108</v>
      </c>
      <c r="E329" s="55" t="s">
        <v>113</v>
      </c>
      <c r="F329" s="55">
        <v>42.46</v>
      </c>
    </row>
    <row r="330" spans="1:6" x14ac:dyDescent="0.2">
      <c r="A330" s="55" t="str">
        <f t="shared" si="5"/>
        <v>Vaupésp2Ruralidad</v>
      </c>
      <c r="B330" s="55" t="s">
        <v>30</v>
      </c>
      <c r="C330" s="80" t="s">
        <v>116</v>
      </c>
      <c r="D330" s="55" t="s">
        <v>108</v>
      </c>
      <c r="E330" s="55" t="s">
        <v>113</v>
      </c>
      <c r="F330" s="55">
        <v>61.92</v>
      </c>
    </row>
    <row r="331" spans="1:6" x14ac:dyDescent="0.2">
      <c r="A331" s="55" t="str">
        <f t="shared" si="5"/>
        <v>Vichadap2Ruralidad</v>
      </c>
      <c r="B331" s="55" t="s">
        <v>31</v>
      </c>
      <c r="C331" s="80" t="s">
        <v>116</v>
      </c>
      <c r="D331" s="55" t="s">
        <v>108</v>
      </c>
      <c r="E331" s="55" t="s">
        <v>113</v>
      </c>
      <c r="F331" s="55">
        <v>57.48</v>
      </c>
    </row>
    <row r="332" spans="1:6" x14ac:dyDescent="0.2">
      <c r="A332" s="55" t="str">
        <f t="shared" si="5"/>
        <v>Amazonasp1IRCA</v>
      </c>
      <c r="B332" s="83" t="s">
        <v>0</v>
      </c>
      <c r="C332" s="83" t="s">
        <v>115</v>
      </c>
      <c r="D332" s="83" t="s">
        <v>141</v>
      </c>
      <c r="E332" s="83" t="s">
        <v>142</v>
      </c>
      <c r="F332" s="84">
        <v>30.157518</v>
      </c>
    </row>
    <row r="333" spans="1:6" x14ac:dyDescent="0.2">
      <c r="A333" s="55" t="str">
        <f t="shared" si="5"/>
        <v>Amazonasp2IRCA</v>
      </c>
      <c r="B333" s="83" t="s">
        <v>0</v>
      </c>
      <c r="C333" s="83" t="s">
        <v>116</v>
      </c>
      <c r="D333" s="83" t="s">
        <v>143</v>
      </c>
      <c r="E333" s="85" t="s">
        <v>142</v>
      </c>
      <c r="F333" s="86">
        <v>9.0443470000000001</v>
      </c>
    </row>
    <row r="334" spans="1:6" x14ac:dyDescent="0.2">
      <c r="A334" s="55" t="str">
        <f t="shared" si="5"/>
        <v>Antioquiap1IRCA</v>
      </c>
      <c r="B334" s="83" t="s">
        <v>1</v>
      </c>
      <c r="C334" s="83" t="s">
        <v>115</v>
      </c>
      <c r="D334" s="83" t="s">
        <v>141</v>
      </c>
      <c r="E334" s="83" t="s">
        <v>142</v>
      </c>
      <c r="F334" s="87">
        <v>16.465271000000001</v>
      </c>
    </row>
    <row r="335" spans="1:6" x14ac:dyDescent="0.2">
      <c r="A335" s="55" t="str">
        <f t="shared" si="5"/>
        <v>Antioquiap2IRCA</v>
      </c>
      <c r="B335" s="83" t="s">
        <v>1</v>
      </c>
      <c r="C335" s="83" t="s">
        <v>116</v>
      </c>
      <c r="D335" s="83" t="s">
        <v>143</v>
      </c>
      <c r="E335" s="83" t="s">
        <v>142</v>
      </c>
      <c r="F335" s="88">
        <v>6.8074170000000001</v>
      </c>
    </row>
    <row r="336" spans="1:6" x14ac:dyDescent="0.2">
      <c r="A336" s="55" t="str">
        <f t="shared" si="5"/>
        <v>Araucap1IRCA</v>
      </c>
      <c r="B336" s="83" t="s">
        <v>2</v>
      </c>
      <c r="C336" s="83" t="s">
        <v>115</v>
      </c>
      <c r="D336" s="83" t="s">
        <v>141</v>
      </c>
      <c r="E336" s="83" t="s">
        <v>142</v>
      </c>
      <c r="F336" s="88">
        <v>2.4073440000000002</v>
      </c>
    </row>
    <row r="337" spans="1:6" x14ac:dyDescent="0.2">
      <c r="A337" s="55" t="str">
        <f t="shared" si="5"/>
        <v>Araucap2IRCA</v>
      </c>
      <c r="B337" s="83" t="s">
        <v>2</v>
      </c>
      <c r="C337" s="83" t="s">
        <v>116</v>
      </c>
      <c r="D337" s="83" t="s">
        <v>143</v>
      </c>
      <c r="E337" s="83" t="s">
        <v>142</v>
      </c>
      <c r="F337" s="88">
        <v>2.1503920000000001</v>
      </c>
    </row>
    <row r="338" spans="1:6" x14ac:dyDescent="0.2">
      <c r="A338" s="55" t="str">
        <f t="shared" si="5"/>
        <v>San Andrés y Providenciap1IRCA</v>
      </c>
      <c r="B338" s="72" t="s">
        <v>26</v>
      </c>
      <c r="C338" s="83" t="s">
        <v>115</v>
      </c>
      <c r="D338" s="83" t="s">
        <v>141</v>
      </c>
      <c r="E338" s="83" t="s">
        <v>142</v>
      </c>
      <c r="F338" s="88">
        <v>4.6524210000000004</v>
      </c>
    </row>
    <row r="339" spans="1:6" x14ac:dyDescent="0.2">
      <c r="A339" s="55" t="str">
        <f t="shared" si="5"/>
        <v>San Andrés y Providenciap2IRCA</v>
      </c>
      <c r="B339" s="72" t="s">
        <v>26</v>
      </c>
      <c r="C339" s="83" t="s">
        <v>116</v>
      </c>
      <c r="D339" s="83" t="s">
        <v>143</v>
      </c>
      <c r="E339" s="83" t="s">
        <v>142</v>
      </c>
      <c r="F339" s="88">
        <v>2.0772110000000001</v>
      </c>
    </row>
    <row r="340" spans="1:6" x14ac:dyDescent="0.2">
      <c r="A340" s="55" t="str">
        <f t="shared" si="5"/>
        <v>Atlánticop1IRCA</v>
      </c>
      <c r="B340" s="83" t="s">
        <v>3</v>
      </c>
      <c r="C340" s="83" t="s">
        <v>115</v>
      </c>
      <c r="D340" s="83" t="s">
        <v>141</v>
      </c>
      <c r="E340" s="83" t="s">
        <v>142</v>
      </c>
      <c r="F340" s="88">
        <v>4.6779390000000003</v>
      </c>
    </row>
    <row r="341" spans="1:6" x14ac:dyDescent="0.2">
      <c r="A341" s="55" t="str">
        <f t="shared" si="5"/>
        <v>Atlánticop2IRCA</v>
      </c>
      <c r="B341" s="83" t="s">
        <v>3</v>
      </c>
      <c r="C341" s="83" t="s">
        <v>116</v>
      </c>
      <c r="D341" s="83" t="s">
        <v>143</v>
      </c>
      <c r="E341" s="83" t="s">
        <v>142</v>
      </c>
      <c r="F341" s="88">
        <v>16.772245000000002</v>
      </c>
    </row>
    <row r="342" spans="1:6" x14ac:dyDescent="0.2">
      <c r="A342" s="55" t="str">
        <f t="shared" si="5"/>
        <v>Bogotáp1IRCA</v>
      </c>
      <c r="B342" s="80" t="s">
        <v>4</v>
      </c>
      <c r="C342" s="83" t="s">
        <v>115</v>
      </c>
      <c r="D342" s="83" t="s">
        <v>141</v>
      </c>
      <c r="E342" s="83" t="s">
        <v>142</v>
      </c>
      <c r="F342" s="88">
        <v>10.169957999999999</v>
      </c>
    </row>
    <row r="343" spans="1:6" x14ac:dyDescent="0.2">
      <c r="A343" s="55" t="str">
        <f t="shared" si="5"/>
        <v>Bogotáp2IRCA</v>
      </c>
      <c r="B343" s="80" t="s">
        <v>4</v>
      </c>
      <c r="C343" s="83" t="s">
        <v>116</v>
      </c>
      <c r="D343" s="83" t="s">
        <v>143</v>
      </c>
      <c r="E343" s="83" t="s">
        <v>142</v>
      </c>
      <c r="F343" s="88">
        <v>7.350314</v>
      </c>
    </row>
    <row r="344" spans="1:6" x14ac:dyDescent="0.2">
      <c r="A344" s="55" t="str">
        <f t="shared" si="5"/>
        <v>Bolívarp1IRCA</v>
      </c>
      <c r="B344" s="83" t="s">
        <v>5</v>
      </c>
      <c r="C344" s="83" t="s">
        <v>115</v>
      </c>
      <c r="D344" s="83" t="s">
        <v>141</v>
      </c>
      <c r="E344" s="83" t="s">
        <v>142</v>
      </c>
      <c r="F344" s="88">
        <v>33.620384000000001</v>
      </c>
    </row>
    <row r="345" spans="1:6" x14ac:dyDescent="0.2">
      <c r="A345" s="55" t="str">
        <f t="shared" si="5"/>
        <v>Bolívarp2IRCA</v>
      </c>
      <c r="B345" s="83" t="s">
        <v>5</v>
      </c>
      <c r="C345" s="83" t="s">
        <v>116</v>
      </c>
      <c r="D345" s="83" t="s">
        <v>143</v>
      </c>
      <c r="E345" s="83" t="s">
        <v>142</v>
      </c>
      <c r="F345" s="88">
        <v>22.129626999999999</v>
      </c>
    </row>
    <row r="346" spans="1:6" x14ac:dyDescent="0.2">
      <c r="A346" s="55" t="str">
        <f t="shared" si="5"/>
        <v>Boyacáp1IRCA</v>
      </c>
      <c r="B346" s="83" t="s">
        <v>6</v>
      </c>
      <c r="C346" s="83" t="s">
        <v>115</v>
      </c>
      <c r="D346" s="83" t="s">
        <v>141</v>
      </c>
      <c r="E346" s="83" t="s">
        <v>142</v>
      </c>
      <c r="F346" s="88">
        <v>27.237656000000001</v>
      </c>
    </row>
    <row r="347" spans="1:6" x14ac:dyDescent="0.2">
      <c r="A347" s="55" t="str">
        <f t="shared" si="5"/>
        <v>Boyacáp2IRCA</v>
      </c>
      <c r="B347" s="83" t="s">
        <v>6</v>
      </c>
      <c r="C347" s="83" t="s">
        <v>116</v>
      </c>
      <c r="D347" s="83" t="s">
        <v>143</v>
      </c>
      <c r="E347" s="83" t="s">
        <v>142</v>
      </c>
      <c r="F347" s="88">
        <v>28.025079000000002</v>
      </c>
    </row>
    <row r="348" spans="1:6" x14ac:dyDescent="0.2">
      <c r="A348" s="55" t="str">
        <f t="shared" si="5"/>
        <v>Caldasp1IRCA</v>
      </c>
      <c r="B348" s="83" t="s">
        <v>7</v>
      </c>
      <c r="C348" s="83" t="s">
        <v>115</v>
      </c>
      <c r="D348" s="83" t="s">
        <v>141</v>
      </c>
      <c r="E348" s="83" t="s">
        <v>142</v>
      </c>
      <c r="F348" s="88">
        <v>58.350098000000003</v>
      </c>
    </row>
    <row r="349" spans="1:6" x14ac:dyDescent="0.2">
      <c r="A349" s="55" t="str">
        <f t="shared" si="5"/>
        <v>Caldasp2IRCA</v>
      </c>
      <c r="B349" s="83" t="s">
        <v>7</v>
      </c>
      <c r="C349" s="83" t="s">
        <v>116</v>
      </c>
      <c r="D349" s="83" t="s">
        <v>143</v>
      </c>
      <c r="E349" s="83" t="s">
        <v>142</v>
      </c>
      <c r="F349" s="88">
        <v>54.263359999999999</v>
      </c>
    </row>
    <row r="350" spans="1:6" x14ac:dyDescent="0.2">
      <c r="A350" s="55" t="str">
        <f t="shared" si="5"/>
        <v>Caquetáp1IRCA</v>
      </c>
      <c r="B350" s="83" t="s">
        <v>8</v>
      </c>
      <c r="C350" s="83" t="s">
        <v>115</v>
      </c>
      <c r="D350" s="83" t="s">
        <v>141</v>
      </c>
      <c r="E350" s="83" t="s">
        <v>142</v>
      </c>
      <c r="F350" s="88">
        <v>21.246893</v>
      </c>
    </row>
    <row r="351" spans="1:6" x14ac:dyDescent="0.2">
      <c r="A351" s="55" t="str">
        <f t="shared" si="5"/>
        <v>Caquetáp2IRCA</v>
      </c>
      <c r="B351" s="83" t="s">
        <v>8</v>
      </c>
      <c r="C351" s="83" t="s">
        <v>116</v>
      </c>
      <c r="D351" s="83" t="s">
        <v>143</v>
      </c>
      <c r="E351" s="83" t="s">
        <v>142</v>
      </c>
      <c r="F351" s="88">
        <v>14.978417</v>
      </c>
    </row>
    <row r="352" spans="1:6" x14ac:dyDescent="0.2">
      <c r="A352" s="55" t="str">
        <f t="shared" si="5"/>
        <v>Casanarep1IRCA</v>
      </c>
      <c r="B352" s="83" t="s">
        <v>9</v>
      </c>
      <c r="C352" s="83" t="s">
        <v>115</v>
      </c>
      <c r="D352" s="83" t="s">
        <v>141</v>
      </c>
      <c r="E352" s="83" t="s">
        <v>142</v>
      </c>
      <c r="F352" s="88">
        <v>35.718370999999998</v>
      </c>
    </row>
    <row r="353" spans="1:6" x14ac:dyDescent="0.2">
      <c r="A353" s="55" t="str">
        <f t="shared" si="5"/>
        <v>Casanarep2IRCA</v>
      </c>
      <c r="B353" s="83" t="s">
        <v>9</v>
      </c>
      <c r="C353" s="83" t="s">
        <v>116</v>
      </c>
      <c r="D353" s="83" t="s">
        <v>143</v>
      </c>
      <c r="E353" s="83" t="s">
        <v>142</v>
      </c>
      <c r="F353" s="88">
        <v>19.340688</v>
      </c>
    </row>
    <row r="354" spans="1:6" x14ac:dyDescent="0.2">
      <c r="A354" s="55" t="str">
        <f t="shared" si="5"/>
        <v>Caucap1IRCA</v>
      </c>
      <c r="B354" s="83" t="s">
        <v>10</v>
      </c>
      <c r="C354" s="83" t="s">
        <v>115</v>
      </c>
      <c r="D354" s="83" t="s">
        <v>141</v>
      </c>
      <c r="E354" s="83" t="s">
        <v>142</v>
      </c>
      <c r="F354" s="88">
        <v>23.062197999999999</v>
      </c>
    </row>
    <row r="355" spans="1:6" x14ac:dyDescent="0.2">
      <c r="A355" s="55" t="str">
        <f t="shared" si="5"/>
        <v>Caucap2IRCA</v>
      </c>
      <c r="B355" s="83" t="s">
        <v>10</v>
      </c>
      <c r="C355" s="83" t="s">
        <v>116</v>
      </c>
      <c r="D355" s="83" t="s">
        <v>143</v>
      </c>
      <c r="E355" s="83" t="s">
        <v>142</v>
      </c>
      <c r="F355" s="88">
        <v>14.707820999999999</v>
      </c>
    </row>
    <row r="356" spans="1:6" x14ac:dyDescent="0.2">
      <c r="A356" s="55" t="str">
        <f t="shared" si="5"/>
        <v>Cesarp1IRCA</v>
      </c>
      <c r="B356" s="83" t="s">
        <v>11</v>
      </c>
      <c r="C356" s="83" t="s">
        <v>115</v>
      </c>
      <c r="D356" s="83" t="s">
        <v>141</v>
      </c>
      <c r="E356" s="83" t="s">
        <v>142</v>
      </c>
      <c r="F356" s="88">
        <v>18.737656000000001</v>
      </c>
    </row>
    <row r="357" spans="1:6" x14ac:dyDescent="0.2">
      <c r="A357" s="55" t="str">
        <f t="shared" si="5"/>
        <v>Cesarp2IRCA</v>
      </c>
      <c r="B357" s="83" t="s">
        <v>11</v>
      </c>
      <c r="C357" s="83" t="s">
        <v>116</v>
      </c>
      <c r="D357" s="83" t="s">
        <v>143</v>
      </c>
      <c r="E357" s="83" t="s">
        <v>142</v>
      </c>
      <c r="F357" s="88">
        <v>13.062371000000001</v>
      </c>
    </row>
    <row r="358" spans="1:6" x14ac:dyDescent="0.2">
      <c r="A358" s="55" t="str">
        <f t="shared" si="5"/>
        <v>Chocóp1IRCA</v>
      </c>
      <c r="B358" s="83" t="s">
        <v>12</v>
      </c>
      <c r="C358" s="83" t="s">
        <v>115</v>
      </c>
      <c r="D358" s="83" t="s">
        <v>141</v>
      </c>
      <c r="E358" s="83" t="s">
        <v>142</v>
      </c>
      <c r="F358" s="90">
        <v>4.95</v>
      </c>
    </row>
    <row r="359" spans="1:6" x14ac:dyDescent="0.2">
      <c r="A359" s="55" t="str">
        <f t="shared" si="5"/>
        <v>Chocóp2IRCA</v>
      </c>
      <c r="B359" s="83" t="s">
        <v>12</v>
      </c>
      <c r="C359" s="83" t="s">
        <v>116</v>
      </c>
      <c r="D359" s="83" t="s">
        <v>143</v>
      </c>
      <c r="E359" s="83" t="s">
        <v>142</v>
      </c>
      <c r="F359" s="88">
        <v>31.743333</v>
      </c>
    </row>
    <row r="360" spans="1:6" x14ac:dyDescent="0.2">
      <c r="A360" s="55" t="str">
        <f t="shared" si="5"/>
        <v>Córdobap1IRCA</v>
      </c>
      <c r="B360" s="83" t="s">
        <v>13</v>
      </c>
      <c r="C360" s="83" t="s">
        <v>115</v>
      </c>
      <c r="D360" s="83" t="s">
        <v>141</v>
      </c>
      <c r="E360" s="83" t="s">
        <v>142</v>
      </c>
      <c r="F360" s="88">
        <v>15.449820000000001</v>
      </c>
    </row>
    <row r="361" spans="1:6" x14ac:dyDescent="0.2">
      <c r="A361" s="55" t="str">
        <f t="shared" si="5"/>
        <v>Córdobap2IRCA</v>
      </c>
      <c r="B361" s="83" t="s">
        <v>13</v>
      </c>
      <c r="C361" s="83" t="s">
        <v>116</v>
      </c>
      <c r="D361" s="83" t="s">
        <v>143</v>
      </c>
      <c r="E361" s="83" t="s">
        <v>142</v>
      </c>
      <c r="F361" s="88">
        <v>9.9166720000000002</v>
      </c>
    </row>
    <row r="362" spans="1:6" x14ac:dyDescent="0.2">
      <c r="A362" s="55" t="str">
        <f t="shared" si="5"/>
        <v>Cundinamarcap1IRCA</v>
      </c>
      <c r="B362" s="83" t="s">
        <v>14</v>
      </c>
      <c r="C362" s="83" t="s">
        <v>115</v>
      </c>
      <c r="D362" s="83" t="s">
        <v>141</v>
      </c>
      <c r="E362" s="83" t="s">
        <v>142</v>
      </c>
      <c r="F362" s="88">
        <v>5.8387169999999999</v>
      </c>
    </row>
    <row r="363" spans="1:6" x14ac:dyDescent="0.2">
      <c r="A363" s="55" t="str">
        <f t="shared" si="5"/>
        <v>Cundinamarcap2IRCA</v>
      </c>
      <c r="B363" s="83" t="s">
        <v>14</v>
      </c>
      <c r="C363" s="83" t="s">
        <v>116</v>
      </c>
      <c r="D363" s="83" t="s">
        <v>143</v>
      </c>
      <c r="E363" s="83" t="s">
        <v>142</v>
      </c>
      <c r="F363" s="88">
        <v>7.0749269999999997</v>
      </c>
    </row>
    <row r="364" spans="1:6" x14ac:dyDescent="0.2">
      <c r="A364" s="55" t="str">
        <f t="shared" si="5"/>
        <v>Guainíap1IRCA</v>
      </c>
      <c r="B364" s="83" t="s">
        <v>15</v>
      </c>
      <c r="C364" s="83" t="s">
        <v>115</v>
      </c>
      <c r="D364" s="83" t="s">
        <v>141</v>
      </c>
      <c r="E364" s="83" t="s">
        <v>142</v>
      </c>
      <c r="F364" s="88">
        <v>70.661469999999994</v>
      </c>
    </row>
    <row r="365" spans="1:6" x14ac:dyDescent="0.2">
      <c r="A365" s="55" t="str">
        <f t="shared" si="5"/>
        <v>Guainíap2IRCA</v>
      </c>
      <c r="B365" s="83" t="s">
        <v>15</v>
      </c>
      <c r="C365" s="83" t="s">
        <v>116</v>
      </c>
      <c r="D365" s="83" t="s">
        <v>143</v>
      </c>
      <c r="E365" s="83" t="s">
        <v>142</v>
      </c>
      <c r="F365" s="88">
        <v>16.617089</v>
      </c>
    </row>
    <row r="366" spans="1:6" x14ac:dyDescent="0.2">
      <c r="A366" s="55" t="str">
        <f t="shared" si="5"/>
        <v>Guaviarep1IRCA</v>
      </c>
      <c r="B366" s="83" t="s">
        <v>16</v>
      </c>
      <c r="C366" s="83" t="s">
        <v>115</v>
      </c>
      <c r="D366" s="83" t="s">
        <v>141</v>
      </c>
      <c r="E366" s="83" t="s">
        <v>142</v>
      </c>
      <c r="F366" s="88">
        <v>36.785713999999999</v>
      </c>
    </row>
    <row r="367" spans="1:6" x14ac:dyDescent="0.2">
      <c r="A367" s="55" t="str">
        <f t="shared" si="5"/>
        <v>Guaviarep2IRCA</v>
      </c>
      <c r="B367" s="83" t="s">
        <v>16</v>
      </c>
      <c r="C367" s="83" t="s">
        <v>116</v>
      </c>
      <c r="D367" s="83" t="s">
        <v>143</v>
      </c>
      <c r="E367" s="83" t="s">
        <v>142</v>
      </c>
      <c r="F367" s="88">
        <v>0</v>
      </c>
    </row>
    <row r="368" spans="1:6" x14ac:dyDescent="0.2">
      <c r="A368" s="55" t="str">
        <f t="shared" si="5"/>
        <v>Huilap1IRCA</v>
      </c>
      <c r="B368" s="83" t="s">
        <v>17</v>
      </c>
      <c r="C368" s="83" t="s">
        <v>115</v>
      </c>
      <c r="D368" s="83" t="s">
        <v>141</v>
      </c>
      <c r="E368" s="83" t="s">
        <v>142</v>
      </c>
      <c r="F368" s="88">
        <v>25.402491000000001</v>
      </c>
    </row>
    <row r="369" spans="1:6" x14ac:dyDescent="0.2">
      <c r="A369" s="55" t="str">
        <f t="shared" si="5"/>
        <v>Huilap2IRCA</v>
      </c>
      <c r="B369" s="83" t="s">
        <v>17</v>
      </c>
      <c r="C369" s="83" t="s">
        <v>116</v>
      </c>
      <c r="D369" s="83" t="s">
        <v>143</v>
      </c>
      <c r="E369" s="83" t="s">
        <v>142</v>
      </c>
      <c r="F369" s="88">
        <v>45.525689</v>
      </c>
    </row>
    <row r="370" spans="1:6" x14ac:dyDescent="0.2">
      <c r="A370" s="55" t="str">
        <f t="shared" si="5"/>
        <v>La Guajirap1IRCA</v>
      </c>
      <c r="B370" s="83" t="s">
        <v>18</v>
      </c>
      <c r="C370" s="83" t="s">
        <v>115</v>
      </c>
      <c r="D370" s="83" t="s">
        <v>141</v>
      </c>
      <c r="E370" s="83" t="s">
        <v>142</v>
      </c>
      <c r="F370" s="88">
        <v>11.697189</v>
      </c>
    </row>
    <row r="371" spans="1:6" x14ac:dyDescent="0.2">
      <c r="A371" s="55" t="str">
        <f t="shared" si="5"/>
        <v>La Guajirap2IRCA</v>
      </c>
      <c r="B371" s="83" t="s">
        <v>18</v>
      </c>
      <c r="C371" s="83" t="s">
        <v>116</v>
      </c>
      <c r="D371" s="83" t="s">
        <v>143</v>
      </c>
      <c r="E371" s="83" t="s">
        <v>142</v>
      </c>
      <c r="F371" s="88">
        <v>18.194285000000001</v>
      </c>
    </row>
    <row r="372" spans="1:6" x14ac:dyDescent="0.2">
      <c r="A372" s="55" t="str">
        <f t="shared" si="5"/>
        <v>Magdalenap1IRCA</v>
      </c>
      <c r="B372" s="83" t="s">
        <v>19</v>
      </c>
      <c r="C372" s="83" t="s">
        <v>115</v>
      </c>
      <c r="D372" s="83" t="s">
        <v>141</v>
      </c>
      <c r="E372" s="83" t="s">
        <v>142</v>
      </c>
      <c r="F372" s="88">
        <v>23.165870000000002</v>
      </c>
    </row>
    <row r="373" spans="1:6" x14ac:dyDescent="0.2">
      <c r="A373" s="55" t="str">
        <f t="shared" si="5"/>
        <v>Magdalenap2IRCA</v>
      </c>
      <c r="B373" s="83" t="s">
        <v>19</v>
      </c>
      <c r="C373" s="83" t="s">
        <v>116</v>
      </c>
      <c r="D373" s="83" t="s">
        <v>143</v>
      </c>
      <c r="E373" s="83" t="s">
        <v>142</v>
      </c>
      <c r="F373" s="88">
        <v>28.625983999999999</v>
      </c>
    </row>
    <row r="374" spans="1:6" x14ac:dyDescent="0.2">
      <c r="A374" s="55" t="str">
        <f t="shared" si="5"/>
        <v>Metap1IRCA</v>
      </c>
      <c r="B374" s="83" t="s">
        <v>20</v>
      </c>
      <c r="C374" s="83" t="s">
        <v>115</v>
      </c>
      <c r="D374" s="83" t="s">
        <v>141</v>
      </c>
      <c r="E374" s="83" t="s">
        <v>142</v>
      </c>
      <c r="F374" s="88">
        <v>35.112166000000002</v>
      </c>
    </row>
    <row r="375" spans="1:6" x14ac:dyDescent="0.2">
      <c r="A375" s="55" t="str">
        <f t="shared" si="5"/>
        <v>Metap2IRCA</v>
      </c>
      <c r="B375" s="83" t="s">
        <v>20</v>
      </c>
      <c r="C375" s="83" t="s">
        <v>116</v>
      </c>
      <c r="D375" s="83" t="s">
        <v>143</v>
      </c>
      <c r="E375" s="83" t="s">
        <v>142</v>
      </c>
      <c r="F375" s="88">
        <v>31.893304000000001</v>
      </c>
    </row>
    <row r="376" spans="1:6" x14ac:dyDescent="0.2">
      <c r="A376" s="55" t="str">
        <f t="shared" si="5"/>
        <v>Nariñop1IRCA</v>
      </c>
      <c r="B376" s="83" t="s">
        <v>21</v>
      </c>
      <c r="C376" s="83" t="s">
        <v>115</v>
      </c>
      <c r="D376" s="83" t="s">
        <v>141</v>
      </c>
      <c r="E376" s="83" t="s">
        <v>142</v>
      </c>
      <c r="F376" s="88">
        <v>37.108828000000003</v>
      </c>
    </row>
    <row r="377" spans="1:6" x14ac:dyDescent="0.2">
      <c r="A377" s="55" t="str">
        <f t="shared" si="5"/>
        <v>Nariñop2IRCA</v>
      </c>
      <c r="B377" s="83" t="s">
        <v>21</v>
      </c>
      <c r="C377" s="83" t="s">
        <v>116</v>
      </c>
      <c r="D377" s="83" t="s">
        <v>143</v>
      </c>
      <c r="E377" s="83" t="s">
        <v>142</v>
      </c>
      <c r="F377" s="88">
        <v>50.2806</v>
      </c>
    </row>
    <row r="378" spans="1:6" x14ac:dyDescent="0.2">
      <c r="A378" s="55" t="str">
        <f t="shared" si="5"/>
        <v>Norte de Santanderp1IRCA</v>
      </c>
      <c r="B378" s="83" t="s">
        <v>22</v>
      </c>
      <c r="C378" s="83" t="s">
        <v>115</v>
      </c>
      <c r="D378" s="83" t="s">
        <v>141</v>
      </c>
      <c r="E378" s="83" t="s">
        <v>142</v>
      </c>
      <c r="F378" s="88">
        <v>7.2644580000000003</v>
      </c>
    </row>
    <row r="379" spans="1:6" x14ac:dyDescent="0.2">
      <c r="A379" s="55" t="str">
        <f t="shared" si="5"/>
        <v>Norte de Santanderp2IRCA</v>
      </c>
      <c r="B379" s="83" t="s">
        <v>22</v>
      </c>
      <c r="C379" s="83" t="s">
        <v>116</v>
      </c>
      <c r="D379" s="83" t="s">
        <v>143</v>
      </c>
      <c r="E379" s="83" t="s">
        <v>142</v>
      </c>
      <c r="F379" s="88">
        <v>17.316761</v>
      </c>
    </row>
    <row r="380" spans="1:6" x14ac:dyDescent="0.2">
      <c r="A380" s="55" t="str">
        <f t="shared" si="5"/>
        <v>Putumayop1IRCA</v>
      </c>
      <c r="B380" s="83" t="s">
        <v>23</v>
      </c>
      <c r="C380" s="83" t="s">
        <v>115</v>
      </c>
      <c r="D380" s="83" t="s">
        <v>141</v>
      </c>
      <c r="E380" s="83" t="s">
        <v>142</v>
      </c>
      <c r="F380" s="88">
        <v>49.311593000000002</v>
      </c>
    </row>
    <row r="381" spans="1:6" x14ac:dyDescent="0.2">
      <c r="A381" s="55" t="str">
        <f t="shared" si="5"/>
        <v>Putumayop2IRCA</v>
      </c>
      <c r="B381" s="83" t="s">
        <v>23</v>
      </c>
      <c r="C381" s="83" t="s">
        <v>116</v>
      </c>
      <c r="D381" s="83" t="s">
        <v>143</v>
      </c>
      <c r="E381" s="83" t="s">
        <v>142</v>
      </c>
      <c r="F381" s="88">
        <v>50.485607999999999</v>
      </c>
    </row>
    <row r="382" spans="1:6" x14ac:dyDescent="0.2">
      <c r="A382" s="55" t="str">
        <f t="shared" si="5"/>
        <v>Quindíop1IRCA</v>
      </c>
      <c r="B382" s="55" t="s">
        <v>24</v>
      </c>
      <c r="C382" s="83" t="s">
        <v>115</v>
      </c>
      <c r="D382" s="83" t="s">
        <v>141</v>
      </c>
      <c r="E382" s="83" t="s">
        <v>142</v>
      </c>
      <c r="F382" s="88">
        <v>3.7703419999999999</v>
      </c>
    </row>
    <row r="383" spans="1:6" x14ac:dyDescent="0.2">
      <c r="A383" s="55" t="str">
        <f t="shared" si="5"/>
        <v>Quindíop2IRCA</v>
      </c>
      <c r="B383" s="55" t="s">
        <v>24</v>
      </c>
      <c r="C383" s="83" t="s">
        <v>116</v>
      </c>
      <c r="D383" s="83" t="s">
        <v>143</v>
      </c>
      <c r="E383" s="83" t="s">
        <v>142</v>
      </c>
      <c r="F383" s="88">
        <v>4.4019269999999997</v>
      </c>
    </row>
    <row r="384" spans="1:6" x14ac:dyDescent="0.2">
      <c r="A384" s="55" t="str">
        <f t="shared" si="5"/>
        <v>Risaraldap1IRCA</v>
      </c>
      <c r="B384" s="83" t="s">
        <v>25</v>
      </c>
      <c r="C384" s="83" t="s">
        <v>115</v>
      </c>
      <c r="D384" s="83" t="s">
        <v>141</v>
      </c>
      <c r="E384" s="83" t="s">
        <v>142</v>
      </c>
      <c r="F384" s="88">
        <v>25.437104000000001</v>
      </c>
    </row>
    <row r="385" spans="1:6" x14ac:dyDescent="0.2">
      <c r="A385" s="55" t="str">
        <f t="shared" si="5"/>
        <v>Risaraldap2IRCA</v>
      </c>
      <c r="B385" s="83" t="s">
        <v>25</v>
      </c>
      <c r="C385" s="83" t="s">
        <v>116</v>
      </c>
      <c r="D385" s="83" t="s">
        <v>143</v>
      </c>
      <c r="E385" s="83" t="s">
        <v>142</v>
      </c>
      <c r="F385" s="88">
        <v>13.337054</v>
      </c>
    </row>
    <row r="386" spans="1:6" x14ac:dyDescent="0.2">
      <c r="A386" s="55" t="str">
        <f t="shared" si="5"/>
        <v>Santanderp1IRCA</v>
      </c>
      <c r="B386" s="83" t="s">
        <v>27</v>
      </c>
      <c r="C386" s="83" t="s">
        <v>115</v>
      </c>
      <c r="D386" s="83" t="s">
        <v>141</v>
      </c>
      <c r="E386" s="83" t="s">
        <v>142</v>
      </c>
      <c r="F386" s="88">
        <v>18.476444000000001</v>
      </c>
    </row>
    <row r="387" spans="1:6" x14ac:dyDescent="0.2">
      <c r="A387" s="55" t="str">
        <f t="shared" ref="A387:A450" si="6">CONCATENATE(B387,C387,E387)</f>
        <v>Santanderp2IRCA</v>
      </c>
      <c r="B387" s="83" t="s">
        <v>27</v>
      </c>
      <c r="C387" s="83" t="s">
        <v>116</v>
      </c>
      <c r="D387" s="83" t="s">
        <v>143</v>
      </c>
      <c r="E387" s="83" t="s">
        <v>142</v>
      </c>
      <c r="F387" s="88">
        <v>9.4751849999999997</v>
      </c>
    </row>
    <row r="388" spans="1:6" x14ac:dyDescent="0.2">
      <c r="A388" s="55" t="str">
        <f t="shared" si="6"/>
        <v>Sucrep1IRCA</v>
      </c>
      <c r="B388" s="83" t="s">
        <v>28</v>
      </c>
      <c r="C388" s="83" t="s">
        <v>115</v>
      </c>
      <c r="D388" s="83" t="s">
        <v>141</v>
      </c>
      <c r="E388" s="83" t="s">
        <v>142</v>
      </c>
      <c r="F388" s="88">
        <v>21.616177</v>
      </c>
    </row>
    <row r="389" spans="1:6" x14ac:dyDescent="0.2">
      <c r="A389" s="55" t="str">
        <f t="shared" si="6"/>
        <v>Sucrep2IRCA</v>
      </c>
      <c r="B389" s="83" t="s">
        <v>28</v>
      </c>
      <c r="C389" s="83" t="s">
        <v>116</v>
      </c>
      <c r="D389" s="83" t="s">
        <v>143</v>
      </c>
      <c r="E389" s="83" t="s">
        <v>142</v>
      </c>
      <c r="F389" s="88">
        <v>15.306804</v>
      </c>
    </row>
    <row r="390" spans="1:6" x14ac:dyDescent="0.2">
      <c r="A390" s="55" t="str">
        <f t="shared" si="6"/>
        <v>Tolimap1IRCA</v>
      </c>
      <c r="B390" s="83" t="s">
        <v>29</v>
      </c>
      <c r="C390" s="83" t="s">
        <v>115</v>
      </c>
      <c r="D390" s="83" t="s">
        <v>141</v>
      </c>
      <c r="E390" s="83" t="s">
        <v>142</v>
      </c>
      <c r="F390" s="88">
        <v>30.288547999999999</v>
      </c>
    </row>
    <row r="391" spans="1:6" x14ac:dyDescent="0.2">
      <c r="A391" s="55" t="str">
        <f t="shared" si="6"/>
        <v>Tolimap2IRCA</v>
      </c>
      <c r="B391" s="83" t="s">
        <v>29</v>
      </c>
      <c r="C391" s="83" t="s">
        <v>116</v>
      </c>
      <c r="D391" s="83" t="s">
        <v>143</v>
      </c>
      <c r="E391" s="83" t="s">
        <v>142</v>
      </c>
      <c r="F391" s="88">
        <v>42.517073000000003</v>
      </c>
    </row>
    <row r="392" spans="1:6" x14ac:dyDescent="0.2">
      <c r="A392" s="55" t="str">
        <f t="shared" si="6"/>
        <v>Valle del Caucap1IRCA</v>
      </c>
      <c r="B392" s="83" t="s">
        <v>33</v>
      </c>
      <c r="C392" s="83" t="s">
        <v>115</v>
      </c>
      <c r="D392" s="83" t="s">
        <v>141</v>
      </c>
      <c r="E392" s="83" t="s">
        <v>142</v>
      </c>
      <c r="F392" s="88">
        <v>15.69604</v>
      </c>
    </row>
    <row r="393" spans="1:6" x14ac:dyDescent="0.2">
      <c r="A393" s="55" t="str">
        <f t="shared" si="6"/>
        <v>Valle del Caucap2IRCA</v>
      </c>
      <c r="B393" s="83" t="s">
        <v>33</v>
      </c>
      <c r="C393" s="83" t="s">
        <v>116</v>
      </c>
      <c r="D393" s="83" t="s">
        <v>143</v>
      </c>
      <c r="E393" s="83" t="s">
        <v>142</v>
      </c>
      <c r="F393" s="88">
        <v>14.813992000000001</v>
      </c>
    </row>
    <row r="394" spans="1:6" x14ac:dyDescent="0.2">
      <c r="A394" s="55" t="str">
        <f t="shared" si="6"/>
        <v>Vaupésp1IRCA</v>
      </c>
      <c r="B394" s="83" t="s">
        <v>30</v>
      </c>
      <c r="C394" s="83" t="s">
        <v>115</v>
      </c>
      <c r="D394" s="83" t="s">
        <v>141</v>
      </c>
      <c r="E394" s="83" t="s">
        <v>142</v>
      </c>
      <c r="F394" s="88">
        <v>57.044665999999999</v>
      </c>
    </row>
    <row r="395" spans="1:6" x14ac:dyDescent="0.2">
      <c r="A395" s="55" t="str">
        <f t="shared" si="6"/>
        <v>Vaupésp2IRCA</v>
      </c>
      <c r="B395" s="83" t="s">
        <v>30</v>
      </c>
      <c r="C395" s="83" t="s">
        <v>116</v>
      </c>
      <c r="D395" s="83" t="s">
        <v>143</v>
      </c>
      <c r="E395" s="83" t="s">
        <v>142</v>
      </c>
      <c r="F395" s="88">
        <v>18.51745</v>
      </c>
    </row>
    <row r="396" spans="1:6" x14ac:dyDescent="0.2">
      <c r="A396" s="55" t="str">
        <f t="shared" si="6"/>
        <v>Vichadap1IRCA</v>
      </c>
      <c r="B396" s="83" t="s">
        <v>31</v>
      </c>
      <c r="C396" s="83" t="s">
        <v>115</v>
      </c>
      <c r="D396" s="83" t="s">
        <v>141</v>
      </c>
      <c r="E396" s="83" t="s">
        <v>142</v>
      </c>
      <c r="F396" s="88">
        <v>14.903703</v>
      </c>
    </row>
    <row r="397" spans="1:6" x14ac:dyDescent="0.2">
      <c r="A397" s="55" t="str">
        <f t="shared" si="6"/>
        <v>Vichadap2IRCA</v>
      </c>
      <c r="B397" s="83" t="s">
        <v>31</v>
      </c>
      <c r="C397" s="83" t="s">
        <v>116</v>
      </c>
      <c r="D397" s="83" t="s">
        <v>143</v>
      </c>
      <c r="E397" s="83" t="s">
        <v>142</v>
      </c>
      <c r="F397" s="88">
        <v>23.515263000000001</v>
      </c>
    </row>
    <row r="398" spans="1:6" s="98" customFormat="1" x14ac:dyDescent="0.2">
      <c r="A398" s="55" t="str">
        <f t="shared" si="6"/>
        <v>Amazonasp1PIB-Percápita</v>
      </c>
      <c r="B398" s="91" t="s">
        <v>0</v>
      </c>
      <c r="C398" s="80" t="s">
        <v>115</v>
      </c>
      <c r="D398" s="92" t="s">
        <v>107</v>
      </c>
      <c r="E398" s="97" t="s">
        <v>144</v>
      </c>
      <c r="F398" s="61">
        <v>4529748.0310539054</v>
      </c>
    </row>
    <row r="399" spans="1:6" s="98" customFormat="1" x14ac:dyDescent="0.2">
      <c r="A399" s="55" t="str">
        <f t="shared" si="6"/>
        <v>Amazonasp2PIB-Percápita</v>
      </c>
      <c r="B399" s="91" t="s">
        <v>0</v>
      </c>
      <c r="C399" s="80" t="s">
        <v>116</v>
      </c>
      <c r="D399" s="92" t="s">
        <v>108</v>
      </c>
      <c r="E399" s="97" t="s">
        <v>144</v>
      </c>
      <c r="F399" s="62">
        <v>6469097.3568345327</v>
      </c>
    </row>
    <row r="400" spans="1:6" s="98" customFormat="1" x14ac:dyDescent="0.2">
      <c r="A400" s="55" t="str">
        <f t="shared" si="6"/>
        <v>Antioquiap1PIB-Percápita</v>
      </c>
      <c r="B400" s="93" t="s">
        <v>1</v>
      </c>
      <c r="C400" s="80" t="s">
        <v>115</v>
      </c>
      <c r="D400" s="92" t="s">
        <v>107</v>
      </c>
      <c r="E400" s="97" t="s">
        <v>144</v>
      </c>
      <c r="F400" s="61">
        <v>10291802.719945611</v>
      </c>
    </row>
    <row r="401" spans="1:6" s="98" customFormat="1" x14ac:dyDescent="0.2">
      <c r="A401" s="55" t="str">
        <f t="shared" si="6"/>
        <v>Antioquiap2PIB-Percápita</v>
      </c>
      <c r="B401" s="93" t="s">
        <v>1</v>
      </c>
      <c r="C401" s="80" t="s">
        <v>116</v>
      </c>
      <c r="D401" s="92" t="s">
        <v>108</v>
      </c>
      <c r="E401" s="97" t="s">
        <v>144</v>
      </c>
      <c r="F401" s="62">
        <v>14937376.191939335</v>
      </c>
    </row>
    <row r="402" spans="1:6" s="98" customFormat="1" x14ac:dyDescent="0.2">
      <c r="A402" s="55" t="str">
        <f t="shared" si="6"/>
        <v>Araucap1PIB-Percápita</v>
      </c>
      <c r="B402" s="91" t="s">
        <v>2</v>
      </c>
      <c r="C402" s="80" t="s">
        <v>115</v>
      </c>
      <c r="D402" s="92" t="s">
        <v>107</v>
      </c>
      <c r="E402" s="97" t="s">
        <v>144</v>
      </c>
      <c r="F402" s="61">
        <v>18498285.581769202</v>
      </c>
    </row>
    <row r="403" spans="1:6" s="98" customFormat="1" x14ac:dyDescent="0.2">
      <c r="A403" s="55" t="str">
        <f t="shared" si="6"/>
        <v>Araucap2PIB-Percápita</v>
      </c>
      <c r="B403" s="91" t="s">
        <v>2</v>
      </c>
      <c r="C403" s="80" t="s">
        <v>116</v>
      </c>
      <c r="D403" s="92" t="s">
        <v>108</v>
      </c>
      <c r="E403" s="97" t="s">
        <v>144</v>
      </c>
      <c r="F403" s="62">
        <v>21030133.536936738</v>
      </c>
    </row>
    <row r="404" spans="1:6" s="98" customFormat="1" x14ac:dyDescent="0.2">
      <c r="A404" s="55" t="str">
        <f t="shared" si="6"/>
        <v>Atlánticop1PIB-Percápita</v>
      </c>
      <c r="B404" s="93" t="s">
        <v>3</v>
      </c>
      <c r="C404" s="80" t="s">
        <v>115</v>
      </c>
      <c r="D404" s="92" t="s">
        <v>107</v>
      </c>
      <c r="E404" s="97" t="s">
        <v>144</v>
      </c>
      <c r="F404" s="62">
        <v>8005866.8081054538</v>
      </c>
    </row>
    <row r="405" spans="1:6" s="98" customFormat="1" x14ac:dyDescent="0.2">
      <c r="A405" s="55" t="str">
        <f t="shared" si="6"/>
        <v>Atlánticop2PIB-Percápita</v>
      </c>
      <c r="B405" s="93" t="s">
        <v>3</v>
      </c>
      <c r="C405" s="80" t="s">
        <v>116</v>
      </c>
      <c r="D405" s="92" t="s">
        <v>108</v>
      </c>
      <c r="E405" s="97" t="s">
        <v>144</v>
      </c>
      <c r="F405" s="62">
        <v>11417521.901579913</v>
      </c>
    </row>
    <row r="406" spans="1:6" s="98" customFormat="1" x14ac:dyDescent="0.2">
      <c r="A406" s="55" t="str">
        <f t="shared" si="6"/>
        <v>Bogotáp1PIB-Percápita</v>
      </c>
      <c r="B406" s="80" t="s">
        <v>4</v>
      </c>
      <c r="C406" s="80" t="s">
        <v>115</v>
      </c>
      <c r="D406" s="92" t="s">
        <v>107</v>
      </c>
      <c r="E406" s="97" t="s">
        <v>144</v>
      </c>
      <c r="F406" s="62">
        <v>16381383.713061163</v>
      </c>
    </row>
    <row r="407" spans="1:6" s="98" customFormat="1" x14ac:dyDescent="0.2">
      <c r="A407" s="55" t="str">
        <f t="shared" si="6"/>
        <v>Bogotáp2PIB-Percápita</v>
      </c>
      <c r="B407" s="80" t="s">
        <v>4</v>
      </c>
      <c r="C407" s="80" t="s">
        <v>116</v>
      </c>
      <c r="D407" s="92" t="s">
        <v>108</v>
      </c>
      <c r="E407" s="97" t="s">
        <v>144</v>
      </c>
      <c r="F407" s="62">
        <v>23004547.742985278</v>
      </c>
    </row>
    <row r="408" spans="1:6" s="98" customFormat="1" x14ac:dyDescent="0.2">
      <c r="A408" s="55" t="str">
        <f t="shared" si="6"/>
        <v>Bolívarp1PIB-Percápita</v>
      </c>
      <c r="B408" s="94" t="s">
        <v>5</v>
      </c>
      <c r="C408" s="80" t="s">
        <v>115</v>
      </c>
      <c r="D408" s="92" t="s">
        <v>107</v>
      </c>
      <c r="E408" s="97" t="s">
        <v>144</v>
      </c>
      <c r="F408" s="62">
        <v>9140921.3234047275</v>
      </c>
    </row>
    <row r="409" spans="1:6" s="98" customFormat="1" x14ac:dyDescent="0.2">
      <c r="A409" s="55" t="str">
        <f t="shared" si="6"/>
        <v>Bolívarp2PIB-Percápita</v>
      </c>
      <c r="B409" s="94" t="s">
        <v>5</v>
      </c>
      <c r="C409" s="80" t="s">
        <v>116</v>
      </c>
      <c r="D409" s="92" t="s">
        <v>108</v>
      </c>
      <c r="E409" s="97" t="s">
        <v>144</v>
      </c>
      <c r="F409" s="62">
        <v>14126852.477393273</v>
      </c>
    </row>
    <row r="410" spans="1:6" s="98" customFormat="1" x14ac:dyDescent="0.2">
      <c r="A410" s="55" t="str">
        <f t="shared" si="6"/>
        <v>Boyacáp1PIB-Percápita</v>
      </c>
      <c r="B410" s="93" t="s">
        <v>6</v>
      </c>
      <c r="C410" s="80" t="s">
        <v>115</v>
      </c>
      <c r="D410" s="92" t="s">
        <v>107</v>
      </c>
      <c r="E410" s="97" t="s">
        <v>144</v>
      </c>
      <c r="F410" s="62">
        <v>9614250.2907095198</v>
      </c>
    </row>
    <row r="411" spans="1:6" s="98" customFormat="1" x14ac:dyDescent="0.2">
      <c r="A411" s="55" t="str">
        <f t="shared" si="6"/>
        <v>Boyacáp2PIB-Percápita</v>
      </c>
      <c r="B411" s="93" t="s">
        <v>6</v>
      </c>
      <c r="C411" s="80" t="s">
        <v>116</v>
      </c>
      <c r="D411" s="92" t="s">
        <v>108</v>
      </c>
      <c r="E411" s="97" t="s">
        <v>144</v>
      </c>
      <c r="F411" s="62">
        <v>16116644.018109003</v>
      </c>
    </row>
    <row r="412" spans="1:6" s="98" customFormat="1" x14ac:dyDescent="0.2">
      <c r="A412" s="55" t="str">
        <f t="shared" si="6"/>
        <v>Caldasp1PIB-Percápita</v>
      </c>
      <c r="B412" s="94" t="s">
        <v>7</v>
      </c>
      <c r="C412" s="80" t="s">
        <v>115</v>
      </c>
      <c r="D412" s="92" t="s">
        <v>107</v>
      </c>
      <c r="E412" s="97" t="s">
        <v>144</v>
      </c>
      <c r="F412" s="62">
        <v>7673607.8626077855</v>
      </c>
    </row>
    <row r="413" spans="1:6" s="98" customFormat="1" x14ac:dyDescent="0.2">
      <c r="A413" s="55" t="str">
        <f t="shared" si="6"/>
        <v>Caldasp2PIB-Percápita</v>
      </c>
      <c r="B413" s="94" t="s">
        <v>7</v>
      </c>
      <c r="C413" s="80" t="s">
        <v>116</v>
      </c>
      <c r="D413" s="92" t="s">
        <v>108</v>
      </c>
      <c r="E413" s="97" t="s">
        <v>144</v>
      </c>
      <c r="F413" s="62">
        <v>10457622.425053721</v>
      </c>
    </row>
    <row r="414" spans="1:6" s="98" customFormat="1" x14ac:dyDescent="0.2">
      <c r="A414" s="55" t="str">
        <f t="shared" si="6"/>
        <v>Caquetáp1PIB-Percápita</v>
      </c>
      <c r="B414" s="93" t="s">
        <v>8</v>
      </c>
      <c r="C414" s="80" t="s">
        <v>115</v>
      </c>
      <c r="D414" s="92" t="s">
        <v>107</v>
      </c>
      <c r="E414" s="97" t="s">
        <v>144</v>
      </c>
      <c r="F414" s="62">
        <v>4406891.001394989</v>
      </c>
    </row>
    <row r="415" spans="1:6" s="98" customFormat="1" x14ac:dyDescent="0.2">
      <c r="A415" s="55" t="str">
        <f t="shared" si="6"/>
        <v>Caquetáp2PIB-Percápita</v>
      </c>
      <c r="B415" s="93" t="s">
        <v>8</v>
      </c>
      <c r="C415" s="80" t="s">
        <v>116</v>
      </c>
      <c r="D415" s="92" t="s">
        <v>108</v>
      </c>
      <c r="E415" s="97" t="s">
        <v>144</v>
      </c>
      <c r="F415" s="62">
        <v>6780094.3248513462</v>
      </c>
    </row>
    <row r="416" spans="1:6" s="98" customFormat="1" x14ac:dyDescent="0.2">
      <c r="A416" s="55" t="str">
        <f t="shared" si="6"/>
        <v>Casanarep1PIB-Percápita</v>
      </c>
      <c r="B416" s="91" t="s">
        <v>9</v>
      </c>
      <c r="C416" s="80" t="s">
        <v>115</v>
      </c>
      <c r="D416" s="92" t="s">
        <v>107</v>
      </c>
      <c r="E416" s="97" t="s">
        <v>144</v>
      </c>
      <c r="F416" s="62">
        <v>25356880.167546913</v>
      </c>
    </row>
    <row r="417" spans="1:6" s="98" customFormat="1" x14ac:dyDescent="0.2">
      <c r="A417" s="55" t="str">
        <f t="shared" si="6"/>
        <v>Casanarep2PIB-Percápita</v>
      </c>
      <c r="B417" s="91" t="s">
        <v>9</v>
      </c>
      <c r="C417" s="80" t="s">
        <v>116</v>
      </c>
      <c r="D417" s="92" t="s">
        <v>108</v>
      </c>
      <c r="E417" s="97" t="s">
        <v>144</v>
      </c>
      <c r="F417" s="62">
        <v>41922278.140592836</v>
      </c>
    </row>
    <row r="418" spans="1:6" s="98" customFormat="1" x14ac:dyDescent="0.2">
      <c r="A418" s="55" t="str">
        <f t="shared" si="6"/>
        <v>Caucap1PIB-Percápita</v>
      </c>
      <c r="B418" s="93" t="s">
        <v>10</v>
      </c>
      <c r="C418" s="80" t="s">
        <v>115</v>
      </c>
      <c r="D418" s="92" t="s">
        <v>107</v>
      </c>
      <c r="E418" s="97" t="s">
        <v>144</v>
      </c>
      <c r="F418" s="62">
        <v>4997475.1797063742</v>
      </c>
    </row>
    <row r="419" spans="1:6" s="98" customFormat="1" x14ac:dyDescent="0.2">
      <c r="A419" s="55" t="str">
        <f t="shared" si="6"/>
        <v>Caucap2PIB-Percápita</v>
      </c>
      <c r="B419" s="93" t="s">
        <v>10</v>
      </c>
      <c r="C419" s="80" t="s">
        <v>116</v>
      </c>
      <c r="D419" s="92" t="s">
        <v>108</v>
      </c>
      <c r="E419" s="97" t="s">
        <v>144</v>
      </c>
      <c r="F419" s="62">
        <v>8300466.0669550821</v>
      </c>
    </row>
    <row r="420" spans="1:6" s="98" customFormat="1" x14ac:dyDescent="0.2">
      <c r="A420" s="55" t="str">
        <f t="shared" si="6"/>
        <v>Cesarp1PIB-Percápita</v>
      </c>
      <c r="B420" s="94" t="s">
        <v>11</v>
      </c>
      <c r="C420" s="80" t="s">
        <v>115</v>
      </c>
      <c r="D420" s="92" t="s">
        <v>107</v>
      </c>
      <c r="E420" s="97" t="s">
        <v>144</v>
      </c>
      <c r="F420" s="62">
        <v>9062534.6947486419</v>
      </c>
    </row>
    <row r="421" spans="1:6" s="98" customFormat="1" x14ac:dyDescent="0.2">
      <c r="A421" s="55" t="str">
        <f t="shared" si="6"/>
        <v>Cesarp2PIB-Percápita</v>
      </c>
      <c r="B421" s="94" t="s">
        <v>11</v>
      </c>
      <c r="C421" s="80" t="s">
        <v>116</v>
      </c>
      <c r="D421" s="92" t="s">
        <v>108</v>
      </c>
      <c r="E421" s="97" t="s">
        <v>144</v>
      </c>
      <c r="F421" s="62">
        <v>13324675.919283077</v>
      </c>
    </row>
    <row r="422" spans="1:6" s="98" customFormat="1" x14ac:dyDescent="0.2">
      <c r="A422" s="55" t="str">
        <f t="shared" si="6"/>
        <v>Chocóp1PIB-Percápita</v>
      </c>
      <c r="B422" s="93" t="s">
        <v>12</v>
      </c>
      <c r="C422" s="80" t="s">
        <v>115</v>
      </c>
      <c r="D422" s="92" t="s">
        <v>107</v>
      </c>
      <c r="E422" s="97" t="s">
        <v>144</v>
      </c>
      <c r="F422" s="62">
        <v>3809319.0935278274</v>
      </c>
    </row>
    <row r="423" spans="1:6" s="98" customFormat="1" x14ac:dyDescent="0.2">
      <c r="A423" s="55" t="str">
        <f t="shared" si="6"/>
        <v>Chocóp2PIB-Percápita</v>
      </c>
      <c r="B423" s="93" t="s">
        <v>12</v>
      </c>
      <c r="C423" s="80" t="s">
        <v>116</v>
      </c>
      <c r="D423" s="92" t="s">
        <v>108</v>
      </c>
      <c r="E423" s="97" t="s">
        <v>144</v>
      </c>
      <c r="F423" s="62">
        <v>6368500.6928745639</v>
      </c>
    </row>
    <row r="424" spans="1:6" s="98" customFormat="1" x14ac:dyDescent="0.2">
      <c r="A424" s="55" t="str">
        <f t="shared" si="6"/>
        <v>Córdobap1PIB-Percápita</v>
      </c>
      <c r="B424" s="93" t="s">
        <v>13</v>
      </c>
      <c r="C424" s="80" t="s">
        <v>115</v>
      </c>
      <c r="D424" s="92" t="s">
        <v>107</v>
      </c>
      <c r="E424" s="97" t="s">
        <v>144</v>
      </c>
      <c r="F424" s="62">
        <v>5859263.2055137157</v>
      </c>
    </row>
    <row r="425" spans="1:6" s="98" customFormat="1" x14ac:dyDescent="0.2">
      <c r="A425" s="55" t="str">
        <f t="shared" si="6"/>
        <v>Córdobap2PIB-Percápita</v>
      </c>
      <c r="B425" s="93" t="s">
        <v>13</v>
      </c>
      <c r="C425" s="80" t="s">
        <v>116</v>
      </c>
      <c r="D425" s="92" t="s">
        <v>108</v>
      </c>
      <c r="E425" s="97" t="s">
        <v>144</v>
      </c>
      <c r="F425" s="62">
        <v>7352651.078899662</v>
      </c>
    </row>
    <row r="426" spans="1:6" s="98" customFormat="1" x14ac:dyDescent="0.2">
      <c r="A426" s="55" t="str">
        <f t="shared" si="6"/>
        <v>Cundinamarcap1PIB-Percápita</v>
      </c>
      <c r="B426" s="94" t="s">
        <v>14</v>
      </c>
      <c r="C426" s="80" t="s">
        <v>115</v>
      </c>
      <c r="D426" s="92" t="s">
        <v>107</v>
      </c>
      <c r="E426" s="97" t="s">
        <v>144</v>
      </c>
      <c r="F426" s="62">
        <v>9578269.3671223763</v>
      </c>
    </row>
    <row r="427" spans="1:6" s="98" customFormat="1" x14ac:dyDescent="0.2">
      <c r="A427" s="55" t="str">
        <f t="shared" si="6"/>
        <v>Cundinamarcap2PIB-Percápita</v>
      </c>
      <c r="B427" s="94" t="s">
        <v>14</v>
      </c>
      <c r="C427" s="80" t="s">
        <v>116</v>
      </c>
      <c r="D427" s="92" t="s">
        <v>108</v>
      </c>
      <c r="E427" s="97" t="s">
        <v>144</v>
      </c>
      <c r="F427" s="62">
        <v>13908969.086531287</v>
      </c>
    </row>
    <row r="428" spans="1:6" s="98" customFormat="1" x14ac:dyDescent="0.2">
      <c r="A428" s="55" t="str">
        <f t="shared" si="6"/>
        <v>Guainíap1PIB-Percápita</v>
      </c>
      <c r="B428" s="95" t="s">
        <v>15</v>
      </c>
      <c r="C428" s="80" t="s">
        <v>115</v>
      </c>
      <c r="D428" s="92" t="s">
        <v>107</v>
      </c>
      <c r="E428" s="97" t="s">
        <v>144</v>
      </c>
      <c r="F428" s="62">
        <v>4032665.034609823</v>
      </c>
    </row>
    <row r="429" spans="1:6" s="98" customFormat="1" x14ac:dyDescent="0.2">
      <c r="A429" s="55" t="str">
        <f t="shared" si="6"/>
        <v>Guainíap2PIB-Percápita</v>
      </c>
      <c r="B429" s="95" t="s">
        <v>15</v>
      </c>
      <c r="C429" s="80" t="s">
        <v>116</v>
      </c>
      <c r="D429" s="92" t="s">
        <v>108</v>
      </c>
      <c r="E429" s="97" t="s">
        <v>144</v>
      </c>
      <c r="F429" s="62">
        <v>5822678.3006027639</v>
      </c>
    </row>
    <row r="430" spans="1:6" s="98" customFormat="1" x14ac:dyDescent="0.2">
      <c r="A430" s="55" t="str">
        <f t="shared" si="6"/>
        <v>Guaviarep1PIB-Percápita</v>
      </c>
      <c r="B430" s="91" t="s">
        <v>16</v>
      </c>
      <c r="C430" s="80" t="s">
        <v>115</v>
      </c>
      <c r="D430" s="92" t="s">
        <v>107</v>
      </c>
      <c r="E430" s="97" t="s">
        <v>144</v>
      </c>
      <c r="F430" s="62">
        <v>4162574.2229050659</v>
      </c>
    </row>
    <row r="431" spans="1:6" s="98" customFormat="1" x14ac:dyDescent="0.2">
      <c r="A431" s="55" t="str">
        <f t="shared" si="6"/>
        <v>Guaviarep2PIB-Percápita</v>
      </c>
      <c r="B431" s="91" t="s">
        <v>16</v>
      </c>
      <c r="C431" s="80" t="s">
        <v>116</v>
      </c>
      <c r="D431" s="92" t="s">
        <v>108</v>
      </c>
      <c r="E431" s="97" t="s">
        <v>144</v>
      </c>
      <c r="F431" s="62">
        <v>5664123.7511572856</v>
      </c>
    </row>
    <row r="432" spans="1:6" s="98" customFormat="1" x14ac:dyDescent="0.2">
      <c r="A432" s="55" t="str">
        <f t="shared" si="6"/>
        <v>Huilap1PIB-Percápita</v>
      </c>
      <c r="B432" s="93" t="s">
        <v>17</v>
      </c>
      <c r="C432" s="80" t="s">
        <v>115</v>
      </c>
      <c r="D432" s="92" t="s">
        <v>107</v>
      </c>
      <c r="E432" s="97" t="s">
        <v>144</v>
      </c>
      <c r="F432" s="62">
        <v>7533156.4113473259</v>
      </c>
    </row>
    <row r="433" spans="1:6" s="98" customFormat="1" x14ac:dyDescent="0.2">
      <c r="A433" s="55" t="str">
        <f t="shared" si="6"/>
        <v>Huilap2PIB-Percápita</v>
      </c>
      <c r="B433" s="93" t="s">
        <v>17</v>
      </c>
      <c r="C433" s="80" t="s">
        <v>116</v>
      </c>
      <c r="D433" s="92" t="s">
        <v>108</v>
      </c>
      <c r="E433" s="97" t="s">
        <v>144</v>
      </c>
      <c r="F433" s="62">
        <v>11563922.742063435</v>
      </c>
    </row>
    <row r="434" spans="1:6" s="98" customFormat="1" x14ac:dyDescent="0.2">
      <c r="A434" s="55" t="str">
        <f t="shared" si="6"/>
        <v>La Guajirap1PIB-Percápita</v>
      </c>
      <c r="B434" s="93" t="s">
        <v>18</v>
      </c>
      <c r="C434" s="80" t="s">
        <v>115</v>
      </c>
      <c r="D434" s="92" t="s">
        <v>107</v>
      </c>
      <c r="E434" s="97" t="s">
        <v>144</v>
      </c>
      <c r="F434" s="62">
        <v>7137182.747290601</v>
      </c>
    </row>
    <row r="435" spans="1:6" s="98" customFormat="1" x14ac:dyDescent="0.2">
      <c r="A435" s="55" t="str">
        <f t="shared" si="6"/>
        <v>La Guajirap2PIB-Percápita</v>
      </c>
      <c r="B435" s="93" t="s">
        <v>18</v>
      </c>
      <c r="C435" s="80" t="s">
        <v>116</v>
      </c>
      <c r="D435" s="92" t="s">
        <v>108</v>
      </c>
      <c r="E435" s="97" t="s">
        <v>144</v>
      </c>
      <c r="F435" s="62">
        <v>8643433.7575912122</v>
      </c>
    </row>
    <row r="436" spans="1:6" s="98" customFormat="1" x14ac:dyDescent="0.2">
      <c r="A436" s="55" t="str">
        <f t="shared" si="6"/>
        <v>Magdalenap1PIB-Percápita</v>
      </c>
      <c r="B436" s="93" t="s">
        <v>19</v>
      </c>
      <c r="C436" s="80" t="s">
        <v>115</v>
      </c>
      <c r="D436" s="92" t="s">
        <v>107</v>
      </c>
      <c r="E436" s="97" t="s">
        <v>144</v>
      </c>
      <c r="F436" s="62">
        <v>5049308.4006235646</v>
      </c>
    </row>
    <row r="437" spans="1:6" s="98" customFormat="1" x14ac:dyDescent="0.2">
      <c r="A437" s="55" t="str">
        <f t="shared" si="6"/>
        <v>Magdalenap2PIB-Percápita</v>
      </c>
      <c r="B437" s="93" t="s">
        <v>19</v>
      </c>
      <c r="C437" s="80" t="s">
        <v>116</v>
      </c>
      <c r="D437" s="92" t="s">
        <v>108</v>
      </c>
      <c r="E437" s="97" t="s">
        <v>144</v>
      </c>
      <c r="F437" s="62">
        <v>7370191.5842537936</v>
      </c>
    </row>
    <row r="438" spans="1:6" s="98" customFormat="1" x14ac:dyDescent="0.2">
      <c r="A438" s="55" t="str">
        <f t="shared" si="6"/>
        <v>Metap1PIB-Percápita</v>
      </c>
      <c r="B438" s="94" t="s">
        <v>20</v>
      </c>
      <c r="C438" s="80" t="s">
        <v>115</v>
      </c>
      <c r="D438" s="92" t="s">
        <v>107</v>
      </c>
      <c r="E438" s="97" t="s">
        <v>144</v>
      </c>
      <c r="F438" s="62">
        <v>15864720.207736092</v>
      </c>
    </row>
    <row r="439" spans="1:6" s="98" customFormat="1" x14ac:dyDescent="0.2">
      <c r="A439" s="55" t="str">
        <f t="shared" si="6"/>
        <v>Metap2PIB-Percápita</v>
      </c>
      <c r="B439" s="94" t="s">
        <v>20</v>
      </c>
      <c r="C439" s="80" t="s">
        <v>116</v>
      </c>
      <c r="D439" s="92" t="s">
        <v>108</v>
      </c>
      <c r="E439" s="97" t="s">
        <v>144</v>
      </c>
      <c r="F439" s="62">
        <v>39123360.03677842</v>
      </c>
    </row>
    <row r="440" spans="1:6" s="98" customFormat="1" x14ac:dyDescent="0.2">
      <c r="A440" s="55" t="str">
        <f t="shared" si="6"/>
        <v>Nariñop1PIB-Percápita</v>
      </c>
      <c r="B440" s="93" t="s">
        <v>21</v>
      </c>
      <c r="C440" s="80" t="s">
        <v>115</v>
      </c>
      <c r="D440" s="92" t="s">
        <v>107</v>
      </c>
      <c r="E440" s="97" t="s">
        <v>144</v>
      </c>
      <c r="F440" s="62">
        <v>4322389.2547797933</v>
      </c>
    </row>
    <row r="441" spans="1:6" s="98" customFormat="1" x14ac:dyDescent="0.2">
      <c r="A441" s="55" t="str">
        <f t="shared" si="6"/>
        <v>Nariñop2PIB-Percápita</v>
      </c>
      <c r="B441" s="93" t="s">
        <v>21</v>
      </c>
      <c r="C441" s="80" t="s">
        <v>116</v>
      </c>
      <c r="D441" s="92" t="s">
        <v>108</v>
      </c>
      <c r="E441" s="97" t="s">
        <v>144</v>
      </c>
      <c r="F441" s="62">
        <v>6323880.0769561138</v>
      </c>
    </row>
    <row r="442" spans="1:6" s="98" customFormat="1" x14ac:dyDescent="0.2">
      <c r="A442" s="55" t="str">
        <f t="shared" si="6"/>
        <v>Norte de Santanderp1PIB-Percápita</v>
      </c>
      <c r="B442" s="89" t="s">
        <v>22</v>
      </c>
      <c r="C442" s="80" t="s">
        <v>115</v>
      </c>
      <c r="D442" s="92" t="s">
        <v>107</v>
      </c>
      <c r="E442" s="97" t="s">
        <v>144</v>
      </c>
      <c r="F442" s="62">
        <v>5998200.4774143472</v>
      </c>
    </row>
    <row r="443" spans="1:6" s="98" customFormat="1" x14ac:dyDescent="0.2">
      <c r="A443" s="55" t="str">
        <f t="shared" si="6"/>
        <v>Norte de Santanderp2PIB-Percápita</v>
      </c>
      <c r="B443" s="89" t="s">
        <v>22</v>
      </c>
      <c r="C443" s="80" t="s">
        <v>116</v>
      </c>
      <c r="D443" s="92" t="s">
        <v>108</v>
      </c>
      <c r="E443" s="97" t="s">
        <v>144</v>
      </c>
      <c r="F443" s="62">
        <v>8661962.0376726426</v>
      </c>
    </row>
    <row r="444" spans="1:6" s="98" customFormat="1" x14ac:dyDescent="0.2">
      <c r="A444" s="55" t="str">
        <f t="shared" si="6"/>
        <v>Putumayop1PIB-Percápita</v>
      </c>
      <c r="B444" s="91" t="s">
        <v>23</v>
      </c>
      <c r="C444" s="80" t="s">
        <v>115</v>
      </c>
      <c r="D444" s="92" t="s">
        <v>107</v>
      </c>
      <c r="E444" s="97" t="s">
        <v>144</v>
      </c>
      <c r="F444" s="62">
        <v>5383327.7726856023</v>
      </c>
    </row>
    <row r="445" spans="1:6" s="98" customFormat="1" x14ac:dyDescent="0.2">
      <c r="A445" s="55" t="str">
        <f t="shared" si="6"/>
        <v>Putumayop2PIB-Percápita</v>
      </c>
      <c r="B445" s="91" t="s">
        <v>23</v>
      </c>
      <c r="C445" s="80" t="s">
        <v>116</v>
      </c>
      <c r="D445" s="92" t="s">
        <v>108</v>
      </c>
      <c r="E445" s="97" t="s">
        <v>144</v>
      </c>
      <c r="F445" s="62">
        <v>11106561.565742251</v>
      </c>
    </row>
    <row r="446" spans="1:6" s="98" customFormat="1" x14ac:dyDescent="0.2">
      <c r="A446" s="55" t="str">
        <f t="shared" si="6"/>
        <v>Quindíop1PIB-Percápita</v>
      </c>
      <c r="B446" s="96" t="s">
        <v>24</v>
      </c>
      <c r="C446" s="80" t="s">
        <v>115</v>
      </c>
      <c r="D446" s="92" t="s">
        <v>107</v>
      </c>
      <c r="E446" s="97" t="s">
        <v>144</v>
      </c>
      <c r="F446" s="62">
        <v>6350183.6660261713</v>
      </c>
    </row>
    <row r="447" spans="1:6" s="98" customFormat="1" x14ac:dyDescent="0.2">
      <c r="A447" s="55" t="str">
        <f t="shared" si="6"/>
        <v>Quindíop2PIB-Percápita</v>
      </c>
      <c r="B447" s="96" t="s">
        <v>24</v>
      </c>
      <c r="C447" s="80" t="s">
        <v>116</v>
      </c>
      <c r="D447" s="92" t="s">
        <v>108</v>
      </c>
      <c r="E447" s="97" t="s">
        <v>144</v>
      </c>
      <c r="F447" s="62">
        <v>9609720.6912880391</v>
      </c>
    </row>
    <row r="448" spans="1:6" s="98" customFormat="1" x14ac:dyDescent="0.2">
      <c r="A448" s="55" t="str">
        <f t="shared" si="6"/>
        <v>Risaraldap1PIB-Percápita</v>
      </c>
      <c r="B448" s="93" t="s">
        <v>25</v>
      </c>
      <c r="C448" s="80" t="s">
        <v>115</v>
      </c>
      <c r="D448" s="92" t="s">
        <v>107</v>
      </c>
      <c r="E448" s="97" t="s">
        <v>144</v>
      </c>
      <c r="F448" s="62">
        <v>7686578.7730599158</v>
      </c>
    </row>
    <row r="449" spans="1:6" s="98" customFormat="1" x14ac:dyDescent="0.2">
      <c r="A449" s="55" t="str">
        <f t="shared" si="6"/>
        <v>Risaraldap2PIB-Percápita</v>
      </c>
      <c r="B449" s="93" t="s">
        <v>25</v>
      </c>
      <c r="C449" s="80" t="s">
        <v>116</v>
      </c>
      <c r="D449" s="92" t="s">
        <v>108</v>
      </c>
      <c r="E449" s="97" t="s">
        <v>144</v>
      </c>
      <c r="F449" s="62">
        <v>10706610.400135372</v>
      </c>
    </row>
    <row r="450" spans="1:6" s="98" customFormat="1" x14ac:dyDescent="0.2">
      <c r="A450" s="55" t="str">
        <f t="shared" si="6"/>
        <v>San Andrés y Providenciap1PIB-Percápita</v>
      </c>
      <c r="B450" s="99" t="s">
        <v>26</v>
      </c>
      <c r="C450" s="80" t="s">
        <v>115</v>
      </c>
      <c r="D450" s="92" t="s">
        <v>107</v>
      </c>
      <c r="E450" s="97" t="s">
        <v>144</v>
      </c>
      <c r="F450" s="62">
        <v>9374779.8813473862</v>
      </c>
    </row>
    <row r="451" spans="1:6" s="98" customFormat="1" x14ac:dyDescent="0.2">
      <c r="A451" s="55" t="str">
        <f t="shared" ref="A451:A514" si="7">CONCATENATE(B451,C451,E451)</f>
        <v>San Andrés y Providenciap2PIB-Percápita</v>
      </c>
      <c r="B451" s="99" t="s">
        <v>26</v>
      </c>
      <c r="C451" s="80" t="s">
        <v>116</v>
      </c>
      <c r="D451" s="92" t="s">
        <v>108</v>
      </c>
      <c r="E451" s="97" t="s">
        <v>144</v>
      </c>
      <c r="F451" s="62">
        <v>13869347.216014063</v>
      </c>
    </row>
    <row r="452" spans="1:6" s="98" customFormat="1" x14ac:dyDescent="0.2">
      <c r="A452" s="55" t="str">
        <f t="shared" si="7"/>
        <v>Santanderp1PIB-Percápita</v>
      </c>
      <c r="B452" s="93" t="s">
        <v>27</v>
      </c>
      <c r="C452" s="80" t="s">
        <v>115</v>
      </c>
      <c r="D452" s="92" t="s">
        <v>107</v>
      </c>
      <c r="E452" s="97" t="s">
        <v>144</v>
      </c>
      <c r="F452" s="62">
        <v>15947107.213971876</v>
      </c>
    </row>
    <row r="453" spans="1:6" s="98" customFormat="1" x14ac:dyDescent="0.2">
      <c r="A453" s="55" t="str">
        <f t="shared" si="7"/>
        <v>Santanderp2PIB-Percápita</v>
      </c>
      <c r="B453" s="93" t="s">
        <v>27</v>
      </c>
      <c r="C453" s="80" t="s">
        <v>116</v>
      </c>
      <c r="D453" s="92" t="s">
        <v>108</v>
      </c>
      <c r="E453" s="97" t="s">
        <v>144</v>
      </c>
      <c r="F453" s="62">
        <v>26756703.128569938</v>
      </c>
    </row>
    <row r="454" spans="1:6" s="98" customFormat="1" x14ac:dyDescent="0.2">
      <c r="A454" s="55" t="str">
        <f t="shared" si="7"/>
        <v>Sucrep1PIB-Percápita</v>
      </c>
      <c r="B454" s="93" t="s">
        <v>28</v>
      </c>
      <c r="C454" s="80" t="s">
        <v>115</v>
      </c>
      <c r="D454" s="92" t="s">
        <v>107</v>
      </c>
      <c r="E454" s="97" t="s">
        <v>144</v>
      </c>
      <c r="F454" s="62">
        <v>4405943.7138629006</v>
      </c>
    </row>
    <row r="455" spans="1:6" s="98" customFormat="1" x14ac:dyDescent="0.2">
      <c r="A455" s="55" t="str">
        <f t="shared" si="7"/>
        <v>Sucrep2PIB-Percápita</v>
      </c>
      <c r="B455" s="93" t="s">
        <v>28</v>
      </c>
      <c r="C455" s="80" t="s">
        <v>116</v>
      </c>
      <c r="D455" s="92" t="s">
        <v>108</v>
      </c>
      <c r="E455" s="97" t="s">
        <v>144</v>
      </c>
      <c r="F455" s="62">
        <v>6729628.3516043751</v>
      </c>
    </row>
    <row r="456" spans="1:6" s="98" customFormat="1" x14ac:dyDescent="0.2">
      <c r="A456" s="55" t="str">
        <f t="shared" si="7"/>
        <v>Tolimap1PIB-Percápita</v>
      </c>
      <c r="B456" s="93" t="s">
        <v>29</v>
      </c>
      <c r="C456" s="80" t="s">
        <v>115</v>
      </c>
      <c r="D456" s="92" t="s">
        <v>107</v>
      </c>
      <c r="E456" s="97" t="s">
        <v>144</v>
      </c>
      <c r="F456" s="62">
        <v>7472655.9063585075</v>
      </c>
    </row>
    <row r="457" spans="1:6" s="98" customFormat="1" x14ac:dyDescent="0.2">
      <c r="A457" s="55" t="str">
        <f t="shared" si="7"/>
        <v>Tolimap2PIB-Percápita</v>
      </c>
      <c r="B457" s="93" t="s">
        <v>29</v>
      </c>
      <c r="C457" s="80" t="s">
        <v>116</v>
      </c>
      <c r="D457" s="92" t="s">
        <v>108</v>
      </c>
      <c r="E457" s="97" t="s">
        <v>144</v>
      </c>
      <c r="F457" s="62">
        <v>11008391.576810304</v>
      </c>
    </row>
    <row r="458" spans="1:6" s="98" customFormat="1" x14ac:dyDescent="0.2">
      <c r="A458" s="55" t="str">
        <f t="shared" si="7"/>
        <v>Valle del Caucap1PIB-Percápita</v>
      </c>
      <c r="B458" s="89" t="s">
        <v>33</v>
      </c>
      <c r="C458" s="80" t="s">
        <v>115</v>
      </c>
      <c r="D458" s="92" t="s">
        <v>107</v>
      </c>
      <c r="E458" s="97" t="s">
        <v>144</v>
      </c>
      <c r="F458" s="62">
        <v>10597567.336053982</v>
      </c>
    </row>
    <row r="459" spans="1:6" s="98" customFormat="1" x14ac:dyDescent="0.2">
      <c r="A459" s="55" t="str">
        <f t="shared" si="7"/>
        <v>Valle del Caucap2PIB-Percápita</v>
      </c>
      <c r="B459" s="89" t="s">
        <v>33</v>
      </c>
      <c r="C459" s="80" t="s">
        <v>116</v>
      </c>
      <c r="D459" s="92" t="s">
        <v>108</v>
      </c>
      <c r="E459" s="97" t="s">
        <v>144</v>
      </c>
      <c r="F459" s="62">
        <v>14679981.680626031</v>
      </c>
    </row>
    <row r="460" spans="1:6" s="98" customFormat="1" x14ac:dyDescent="0.2">
      <c r="A460" s="55" t="str">
        <f t="shared" si="7"/>
        <v>Vaupésp1PIB-Percápita</v>
      </c>
      <c r="B460" s="91" t="s">
        <v>30</v>
      </c>
      <c r="C460" s="80" t="s">
        <v>115</v>
      </c>
      <c r="D460" s="92" t="s">
        <v>107</v>
      </c>
      <c r="E460" s="97" t="s">
        <v>144</v>
      </c>
      <c r="F460" s="62">
        <v>2833316.810954086</v>
      </c>
    </row>
    <row r="461" spans="1:6" s="98" customFormat="1" x14ac:dyDescent="0.2">
      <c r="A461" s="55" t="str">
        <f t="shared" si="7"/>
        <v>Vaupésp2PIB-Percápita</v>
      </c>
      <c r="B461" s="91" t="s">
        <v>30</v>
      </c>
      <c r="C461" s="80" t="s">
        <v>116</v>
      </c>
      <c r="D461" s="92" t="s">
        <v>108</v>
      </c>
      <c r="E461" s="97" t="s">
        <v>144</v>
      </c>
      <c r="F461" s="62">
        <v>4403228.3908773344</v>
      </c>
    </row>
    <row r="462" spans="1:6" s="98" customFormat="1" x14ac:dyDescent="0.2">
      <c r="A462" s="55" t="str">
        <f t="shared" si="7"/>
        <v>Vichadap1PIB-Percápita</v>
      </c>
      <c r="B462" s="91" t="s">
        <v>31</v>
      </c>
      <c r="C462" s="80" t="s">
        <v>115</v>
      </c>
      <c r="D462" s="92" t="s">
        <v>107</v>
      </c>
      <c r="E462" s="97" t="s">
        <v>144</v>
      </c>
      <c r="F462" s="62">
        <v>4875216.6351633733</v>
      </c>
    </row>
    <row r="463" spans="1:6" s="98" customFormat="1" x14ac:dyDescent="0.2">
      <c r="A463" s="55" t="str">
        <f t="shared" si="7"/>
        <v>Vichadap2PIB-Percápita</v>
      </c>
      <c r="B463" s="91" t="s">
        <v>31</v>
      </c>
      <c r="C463" s="80" t="s">
        <v>116</v>
      </c>
      <c r="D463" s="92" t="s">
        <v>108</v>
      </c>
      <c r="E463" s="97" t="s">
        <v>144</v>
      </c>
      <c r="F463" s="62">
        <v>5662534.4936476881</v>
      </c>
    </row>
    <row r="464" spans="1:6" x14ac:dyDescent="0.2">
      <c r="A464" s="55" t="str">
        <f t="shared" si="7"/>
        <v xml:space="preserve">Antioquiap1Embarazadas &gt;4 CPN </v>
      </c>
      <c r="B464" s="55" t="s">
        <v>1</v>
      </c>
      <c r="C464" s="80" t="s">
        <v>115</v>
      </c>
      <c r="D464" s="92" t="s">
        <v>39</v>
      </c>
      <c r="E464" s="97" t="s">
        <v>153</v>
      </c>
      <c r="F464" s="55">
        <v>65.894542438138757</v>
      </c>
    </row>
    <row r="465" spans="1:6" x14ac:dyDescent="0.2">
      <c r="A465" s="55" t="str">
        <f t="shared" si="7"/>
        <v xml:space="preserve">Atlánticop1Embarazadas &gt;4 CPN </v>
      </c>
      <c r="B465" s="55" t="s">
        <v>3</v>
      </c>
      <c r="C465" s="80" t="s">
        <v>115</v>
      </c>
      <c r="D465" s="92" t="s">
        <v>39</v>
      </c>
      <c r="E465" s="97" t="s">
        <v>153</v>
      </c>
      <c r="F465" s="55">
        <v>61.146887960009991</v>
      </c>
    </row>
    <row r="466" spans="1:6" x14ac:dyDescent="0.2">
      <c r="A466" s="55" t="str">
        <f t="shared" si="7"/>
        <v xml:space="preserve">Bogotáp1Embarazadas &gt;4 CPN </v>
      </c>
      <c r="B466" s="80" t="s">
        <v>4</v>
      </c>
      <c r="C466" s="80" t="s">
        <v>115</v>
      </c>
      <c r="D466" s="92" t="s">
        <v>39</v>
      </c>
      <c r="E466" s="97" t="s">
        <v>153</v>
      </c>
      <c r="F466" s="55">
        <v>75.939645903519462</v>
      </c>
    </row>
    <row r="467" spans="1:6" x14ac:dyDescent="0.2">
      <c r="A467" s="55" t="str">
        <f t="shared" si="7"/>
        <v xml:space="preserve">Bolívarp1Embarazadas &gt;4 CPN </v>
      </c>
      <c r="B467" s="55" t="s">
        <v>5</v>
      </c>
      <c r="C467" s="80" t="s">
        <v>115</v>
      </c>
      <c r="D467" s="92" t="s">
        <v>39</v>
      </c>
      <c r="E467" s="97" t="s">
        <v>153</v>
      </c>
      <c r="F467" s="55">
        <v>62.008446432550834</v>
      </c>
    </row>
    <row r="468" spans="1:6" x14ac:dyDescent="0.2">
      <c r="A468" s="55" t="str">
        <f t="shared" si="7"/>
        <v xml:space="preserve">Boyacáp1Embarazadas &gt;4 CPN </v>
      </c>
      <c r="B468" s="55" t="s">
        <v>6</v>
      </c>
      <c r="C468" s="80" t="s">
        <v>115</v>
      </c>
      <c r="D468" s="92" t="s">
        <v>39</v>
      </c>
      <c r="E468" s="97" t="s">
        <v>153</v>
      </c>
      <c r="F468" s="55">
        <v>67.231345478184153</v>
      </c>
    </row>
    <row r="469" spans="1:6" x14ac:dyDescent="0.2">
      <c r="A469" s="55" t="str">
        <f t="shared" si="7"/>
        <v xml:space="preserve">Caldasp1Embarazadas &gt;4 CPN </v>
      </c>
      <c r="B469" s="55" t="s">
        <v>7</v>
      </c>
      <c r="C469" s="80" t="s">
        <v>115</v>
      </c>
      <c r="D469" s="92" t="s">
        <v>39</v>
      </c>
      <c r="E469" s="97" t="s">
        <v>153</v>
      </c>
      <c r="F469" s="55">
        <v>73.324333519914831</v>
      </c>
    </row>
    <row r="470" spans="1:6" x14ac:dyDescent="0.2">
      <c r="A470" s="55" t="str">
        <f t="shared" si="7"/>
        <v xml:space="preserve">Caquetáp1Embarazadas &gt;4 CPN </v>
      </c>
      <c r="B470" s="55" t="s">
        <v>8</v>
      </c>
      <c r="C470" s="80" t="s">
        <v>115</v>
      </c>
      <c r="D470" s="92" t="s">
        <v>39</v>
      </c>
      <c r="E470" s="97" t="s">
        <v>153</v>
      </c>
      <c r="F470" s="55">
        <v>49.803130468598091</v>
      </c>
    </row>
    <row r="471" spans="1:6" x14ac:dyDescent="0.2">
      <c r="A471" s="55" t="str">
        <f t="shared" si="7"/>
        <v xml:space="preserve">Caucap1Embarazadas &gt;4 CPN </v>
      </c>
      <c r="B471" s="55" t="s">
        <v>10</v>
      </c>
      <c r="C471" s="80" t="s">
        <v>115</v>
      </c>
      <c r="D471" s="92" t="s">
        <v>39</v>
      </c>
      <c r="E471" s="97" t="s">
        <v>153</v>
      </c>
      <c r="F471" s="55">
        <v>55.864926146065628</v>
      </c>
    </row>
    <row r="472" spans="1:6" x14ac:dyDescent="0.2">
      <c r="A472" s="55" t="str">
        <f t="shared" si="7"/>
        <v xml:space="preserve">Cesarp1Embarazadas &gt;4 CPN </v>
      </c>
      <c r="B472" s="55" t="s">
        <v>11</v>
      </c>
      <c r="C472" s="80" t="s">
        <v>115</v>
      </c>
      <c r="D472" s="92" t="s">
        <v>39</v>
      </c>
      <c r="E472" s="97" t="s">
        <v>153</v>
      </c>
      <c r="F472" s="55">
        <v>53.280342618458043</v>
      </c>
    </row>
    <row r="473" spans="1:6" x14ac:dyDescent="0.2">
      <c r="A473" s="55" t="str">
        <f t="shared" si="7"/>
        <v xml:space="preserve">Córdobap1Embarazadas &gt;4 CPN </v>
      </c>
      <c r="B473" s="55" t="s">
        <v>13</v>
      </c>
      <c r="C473" s="80" t="s">
        <v>115</v>
      </c>
      <c r="D473" s="92" t="s">
        <v>39</v>
      </c>
      <c r="E473" s="97" t="s">
        <v>153</v>
      </c>
      <c r="F473" s="55">
        <v>55.784307694410842</v>
      </c>
    </row>
    <row r="474" spans="1:6" x14ac:dyDescent="0.2">
      <c r="A474" s="55" t="str">
        <f t="shared" si="7"/>
        <v xml:space="preserve">Cundinamarcap1Embarazadas &gt;4 CPN </v>
      </c>
      <c r="B474" s="55" t="s">
        <v>14</v>
      </c>
      <c r="C474" s="80" t="s">
        <v>115</v>
      </c>
      <c r="D474" s="92" t="s">
        <v>39</v>
      </c>
      <c r="E474" s="97" t="s">
        <v>153</v>
      </c>
      <c r="F474" s="55">
        <v>75.00504384627294</v>
      </c>
    </row>
    <row r="475" spans="1:6" x14ac:dyDescent="0.2">
      <c r="A475" s="55" t="str">
        <f t="shared" si="7"/>
        <v xml:space="preserve">Chocóp1Embarazadas &gt;4 CPN </v>
      </c>
      <c r="B475" s="55" t="s">
        <v>12</v>
      </c>
      <c r="C475" s="80" t="s">
        <v>115</v>
      </c>
      <c r="D475" s="92" t="s">
        <v>39</v>
      </c>
      <c r="E475" s="97" t="s">
        <v>153</v>
      </c>
      <c r="F475" s="55">
        <v>41.846531437233814</v>
      </c>
    </row>
    <row r="476" spans="1:6" x14ac:dyDescent="0.2">
      <c r="A476" s="55" t="str">
        <f t="shared" si="7"/>
        <v xml:space="preserve">Huilap1Embarazadas &gt;4 CPN </v>
      </c>
      <c r="B476" s="55" t="s">
        <v>17</v>
      </c>
      <c r="C476" s="80" t="s">
        <v>115</v>
      </c>
      <c r="D476" s="92" t="s">
        <v>39</v>
      </c>
      <c r="E476" s="97" t="s">
        <v>153</v>
      </c>
      <c r="F476" s="55">
        <v>60.568387768480314</v>
      </c>
    </row>
    <row r="477" spans="1:6" x14ac:dyDescent="0.2">
      <c r="A477" s="55" t="str">
        <f t="shared" si="7"/>
        <v xml:space="preserve">La Guajirap1Embarazadas &gt;4 CPN </v>
      </c>
      <c r="B477" s="55" t="s">
        <v>18</v>
      </c>
      <c r="C477" s="80" t="s">
        <v>115</v>
      </c>
      <c r="D477" s="92" t="s">
        <v>39</v>
      </c>
      <c r="E477" s="97" t="s">
        <v>153</v>
      </c>
      <c r="F477" s="55">
        <v>43.443149180604834</v>
      </c>
    </row>
    <row r="478" spans="1:6" x14ac:dyDescent="0.2">
      <c r="A478" s="55" t="str">
        <f t="shared" si="7"/>
        <v xml:space="preserve">Magdalenap1Embarazadas &gt;4 CPN </v>
      </c>
      <c r="B478" s="55" t="s">
        <v>19</v>
      </c>
      <c r="C478" s="80" t="s">
        <v>115</v>
      </c>
      <c r="D478" s="92" t="s">
        <v>39</v>
      </c>
      <c r="E478" s="97" t="s">
        <v>153</v>
      </c>
      <c r="F478" s="55">
        <v>58.586953693504604</v>
      </c>
    </row>
    <row r="479" spans="1:6" x14ac:dyDescent="0.2">
      <c r="A479" s="55" t="str">
        <f t="shared" si="7"/>
        <v xml:space="preserve">Metap1Embarazadas &gt;4 CPN </v>
      </c>
      <c r="B479" s="55" t="s">
        <v>20</v>
      </c>
      <c r="C479" s="80" t="s">
        <v>115</v>
      </c>
      <c r="D479" s="92" t="s">
        <v>39</v>
      </c>
      <c r="E479" s="97" t="s">
        <v>153</v>
      </c>
      <c r="F479" s="55">
        <v>56.768612025722057</v>
      </c>
    </row>
    <row r="480" spans="1:6" x14ac:dyDescent="0.2">
      <c r="A480" s="55" t="str">
        <f t="shared" si="7"/>
        <v xml:space="preserve">Nariñop1Embarazadas &gt;4 CPN </v>
      </c>
      <c r="B480" s="55" t="s">
        <v>21</v>
      </c>
      <c r="C480" s="80" t="s">
        <v>115</v>
      </c>
      <c r="D480" s="92" t="s">
        <v>39</v>
      </c>
      <c r="E480" s="97" t="s">
        <v>153</v>
      </c>
      <c r="F480" s="55">
        <v>58.281183523496424</v>
      </c>
    </row>
    <row r="481" spans="1:6" x14ac:dyDescent="0.2">
      <c r="A481" s="55" t="str">
        <f t="shared" si="7"/>
        <v xml:space="preserve">Norte de Santanderp1Embarazadas &gt;4 CPN </v>
      </c>
      <c r="B481" s="55" t="s">
        <v>22</v>
      </c>
      <c r="C481" s="80" t="s">
        <v>115</v>
      </c>
      <c r="D481" s="92" t="s">
        <v>39</v>
      </c>
      <c r="E481" s="97" t="s">
        <v>153</v>
      </c>
      <c r="F481" s="55">
        <v>58.231065064359669</v>
      </c>
    </row>
    <row r="482" spans="1:6" x14ac:dyDescent="0.2">
      <c r="A482" s="55" t="str">
        <f t="shared" si="7"/>
        <v xml:space="preserve">Quindíop1Embarazadas &gt;4 CPN </v>
      </c>
      <c r="B482" s="96" t="s">
        <v>24</v>
      </c>
      <c r="C482" s="80" t="s">
        <v>115</v>
      </c>
      <c r="D482" s="92" t="s">
        <v>39</v>
      </c>
      <c r="E482" s="97" t="s">
        <v>153</v>
      </c>
      <c r="F482" s="55">
        <v>72.813809349114706</v>
      </c>
    </row>
    <row r="483" spans="1:6" x14ac:dyDescent="0.2">
      <c r="A483" s="55" t="str">
        <f t="shared" si="7"/>
        <v xml:space="preserve">Risaraldap1Embarazadas &gt;4 CPN </v>
      </c>
      <c r="B483" s="55" t="s">
        <v>25</v>
      </c>
      <c r="C483" s="80" t="s">
        <v>115</v>
      </c>
      <c r="D483" s="92" t="s">
        <v>39</v>
      </c>
      <c r="E483" s="97" t="s">
        <v>153</v>
      </c>
      <c r="F483" s="55">
        <v>71.237707302880409</v>
      </c>
    </row>
    <row r="484" spans="1:6" x14ac:dyDescent="0.2">
      <c r="A484" s="55" t="str">
        <f t="shared" si="7"/>
        <v xml:space="preserve">Santanderp1Embarazadas &gt;4 CPN </v>
      </c>
      <c r="B484" s="55" t="s">
        <v>27</v>
      </c>
      <c r="C484" s="80" t="s">
        <v>115</v>
      </c>
      <c r="D484" s="92" t="s">
        <v>39</v>
      </c>
      <c r="E484" s="97" t="s">
        <v>153</v>
      </c>
      <c r="F484" s="55">
        <v>60.593779040631333</v>
      </c>
    </row>
    <row r="485" spans="1:6" x14ac:dyDescent="0.2">
      <c r="A485" s="55" t="str">
        <f t="shared" si="7"/>
        <v xml:space="preserve">Sucrep1Embarazadas &gt;4 CPN </v>
      </c>
      <c r="B485" s="55" t="s">
        <v>28</v>
      </c>
      <c r="C485" s="80" t="s">
        <v>115</v>
      </c>
      <c r="D485" s="92" t="s">
        <v>39</v>
      </c>
      <c r="E485" s="97" t="s">
        <v>153</v>
      </c>
      <c r="F485" s="55">
        <v>53.944599214121482</v>
      </c>
    </row>
    <row r="486" spans="1:6" x14ac:dyDescent="0.2">
      <c r="A486" s="55" t="str">
        <f t="shared" si="7"/>
        <v xml:space="preserve">Tolimap1Embarazadas &gt;4 CPN </v>
      </c>
      <c r="B486" s="55" t="s">
        <v>29</v>
      </c>
      <c r="C486" s="80" t="s">
        <v>115</v>
      </c>
      <c r="D486" s="92" t="s">
        <v>39</v>
      </c>
      <c r="E486" s="97" t="s">
        <v>153</v>
      </c>
      <c r="F486" s="55">
        <v>56.541426012758848</v>
      </c>
    </row>
    <row r="487" spans="1:6" x14ac:dyDescent="0.2">
      <c r="A487" s="55" t="str">
        <f t="shared" si="7"/>
        <v xml:space="preserve">Valle del Caucap1Embarazadas &gt;4 CPN </v>
      </c>
      <c r="B487" s="55" t="s">
        <v>33</v>
      </c>
      <c r="C487" s="80" t="s">
        <v>115</v>
      </c>
      <c r="D487" s="92" t="s">
        <v>39</v>
      </c>
      <c r="E487" s="97" t="s">
        <v>153</v>
      </c>
      <c r="F487" s="55">
        <v>76.184643382095601</v>
      </c>
    </row>
    <row r="488" spans="1:6" x14ac:dyDescent="0.2">
      <c r="A488" s="55" t="str">
        <f t="shared" si="7"/>
        <v xml:space="preserve">Araucap1Embarazadas &gt;4 CPN </v>
      </c>
      <c r="B488" s="55" t="s">
        <v>2</v>
      </c>
      <c r="C488" s="80" t="s">
        <v>115</v>
      </c>
      <c r="D488" s="92" t="s">
        <v>39</v>
      </c>
      <c r="E488" s="97" t="s">
        <v>153</v>
      </c>
      <c r="F488" s="55">
        <v>45.043326435592348</v>
      </c>
    </row>
    <row r="489" spans="1:6" x14ac:dyDescent="0.2">
      <c r="A489" s="55" t="str">
        <f t="shared" si="7"/>
        <v xml:space="preserve">Casanarep1Embarazadas &gt;4 CPN </v>
      </c>
      <c r="B489" s="55" t="s">
        <v>9</v>
      </c>
      <c r="C489" s="80" t="s">
        <v>115</v>
      </c>
      <c r="D489" s="92" t="s">
        <v>39</v>
      </c>
      <c r="E489" s="97" t="s">
        <v>153</v>
      </c>
      <c r="F489" s="55">
        <v>59.61951162925584</v>
      </c>
    </row>
    <row r="490" spans="1:6" x14ac:dyDescent="0.2">
      <c r="A490" s="55" t="str">
        <f t="shared" si="7"/>
        <v xml:space="preserve">Putumayop1Embarazadas &gt;4 CPN </v>
      </c>
      <c r="B490" s="55" t="s">
        <v>23</v>
      </c>
      <c r="C490" s="80" t="s">
        <v>115</v>
      </c>
      <c r="D490" s="92" t="s">
        <v>39</v>
      </c>
      <c r="E490" s="97" t="s">
        <v>153</v>
      </c>
      <c r="F490" s="55">
        <v>43.65454791187998</v>
      </c>
    </row>
    <row r="491" spans="1:6" x14ac:dyDescent="0.2">
      <c r="A491" s="55" t="str">
        <f t="shared" si="7"/>
        <v xml:space="preserve">San Andrés y Providenciap1Embarazadas &gt;4 CPN </v>
      </c>
      <c r="B491" s="99" t="s">
        <v>26</v>
      </c>
      <c r="C491" s="80" t="s">
        <v>115</v>
      </c>
      <c r="D491" s="92" t="s">
        <v>39</v>
      </c>
      <c r="E491" s="97" t="s">
        <v>153</v>
      </c>
      <c r="F491" s="55">
        <v>74.496871300524276</v>
      </c>
    </row>
    <row r="492" spans="1:6" x14ac:dyDescent="0.2">
      <c r="A492" s="55" t="str">
        <f t="shared" si="7"/>
        <v xml:space="preserve">Amazonasp1Embarazadas &gt;4 CPN </v>
      </c>
      <c r="B492" s="55" t="s">
        <v>0</v>
      </c>
      <c r="C492" s="80" t="s">
        <v>115</v>
      </c>
      <c r="D492" s="92" t="s">
        <v>39</v>
      </c>
      <c r="E492" s="97" t="s">
        <v>153</v>
      </c>
      <c r="F492" s="55">
        <v>35.383852164206871</v>
      </c>
    </row>
    <row r="493" spans="1:6" x14ac:dyDescent="0.2">
      <c r="A493" s="55" t="str">
        <f t="shared" si="7"/>
        <v xml:space="preserve">Guainíap1Embarazadas &gt;4 CPN </v>
      </c>
      <c r="B493" s="55" t="s">
        <v>15</v>
      </c>
      <c r="C493" s="80" t="s">
        <v>115</v>
      </c>
      <c r="D493" s="92" t="s">
        <v>39</v>
      </c>
      <c r="E493" s="97" t="s">
        <v>153</v>
      </c>
      <c r="F493" s="55">
        <v>36.54024051803885</v>
      </c>
    </row>
    <row r="494" spans="1:6" x14ac:dyDescent="0.2">
      <c r="A494" s="55" t="str">
        <f t="shared" si="7"/>
        <v xml:space="preserve">Guaviarep1Embarazadas &gt;4 CPN </v>
      </c>
      <c r="B494" s="55" t="s">
        <v>16</v>
      </c>
      <c r="C494" s="80" t="s">
        <v>115</v>
      </c>
      <c r="D494" s="92" t="s">
        <v>39</v>
      </c>
      <c r="E494" s="97" t="s">
        <v>153</v>
      </c>
      <c r="F494" s="55">
        <v>42.567497672494056</v>
      </c>
    </row>
    <row r="495" spans="1:6" x14ac:dyDescent="0.2">
      <c r="A495" s="55" t="str">
        <f t="shared" si="7"/>
        <v xml:space="preserve">Vaupésp1Embarazadas &gt;4 CPN </v>
      </c>
      <c r="B495" s="55" t="s">
        <v>30</v>
      </c>
      <c r="C495" s="80" t="s">
        <v>115</v>
      </c>
      <c r="D495" s="92" t="s">
        <v>39</v>
      </c>
      <c r="E495" s="97" t="s">
        <v>153</v>
      </c>
      <c r="F495" s="55">
        <v>21.313912009512485</v>
      </c>
    </row>
    <row r="496" spans="1:6" x14ac:dyDescent="0.2">
      <c r="A496" s="55" t="str">
        <f t="shared" si="7"/>
        <v xml:space="preserve">Vichadap1Embarazadas &gt;4 CPN </v>
      </c>
      <c r="B496" s="55" t="s">
        <v>31</v>
      </c>
      <c r="C496" s="80" t="s">
        <v>115</v>
      </c>
      <c r="D496" s="92" t="s">
        <v>39</v>
      </c>
      <c r="E496" s="97" t="s">
        <v>153</v>
      </c>
      <c r="F496" s="55">
        <v>34.385751872090673</v>
      </c>
    </row>
    <row r="497" spans="1:6" x14ac:dyDescent="0.2">
      <c r="A497" s="55" t="str">
        <f t="shared" si="7"/>
        <v xml:space="preserve">Antioquiap2Embarazadas &gt;4 CPN </v>
      </c>
      <c r="B497" s="55" t="s">
        <v>1</v>
      </c>
      <c r="C497" s="55" t="s">
        <v>116</v>
      </c>
      <c r="D497" s="55" t="s">
        <v>34</v>
      </c>
      <c r="E497" s="97" t="s">
        <v>153</v>
      </c>
      <c r="F497" s="55">
        <v>87.7453042153643</v>
      </c>
    </row>
    <row r="498" spans="1:6" x14ac:dyDescent="0.2">
      <c r="A498" s="55" t="str">
        <f t="shared" si="7"/>
        <v xml:space="preserve">Atlánticop2Embarazadas &gt;4 CPN </v>
      </c>
      <c r="B498" s="55" t="s">
        <v>3</v>
      </c>
      <c r="C498" s="55" t="s">
        <v>116</v>
      </c>
      <c r="D498" s="55" t="s">
        <v>34</v>
      </c>
      <c r="E498" s="97" t="s">
        <v>153</v>
      </c>
      <c r="F498" s="55">
        <v>83.562011792790031</v>
      </c>
    </row>
    <row r="499" spans="1:6" x14ac:dyDescent="0.2">
      <c r="A499" s="55" t="str">
        <f t="shared" si="7"/>
        <v xml:space="preserve">Bogotáp2Embarazadas &gt;4 CPN </v>
      </c>
      <c r="B499" s="80" t="s">
        <v>4</v>
      </c>
      <c r="C499" s="55" t="s">
        <v>116</v>
      </c>
      <c r="D499" s="55" t="s">
        <v>34</v>
      </c>
      <c r="E499" s="97" t="s">
        <v>153</v>
      </c>
      <c r="F499" s="55">
        <v>85.215975696023449</v>
      </c>
    </row>
    <row r="500" spans="1:6" x14ac:dyDescent="0.2">
      <c r="A500" s="55" t="str">
        <f t="shared" si="7"/>
        <v xml:space="preserve">Bolívarp2Embarazadas &gt;4 CPN </v>
      </c>
      <c r="B500" s="55" t="s">
        <v>5</v>
      </c>
      <c r="C500" s="55" t="s">
        <v>116</v>
      </c>
      <c r="D500" s="55" t="s">
        <v>34</v>
      </c>
      <c r="E500" s="97" t="s">
        <v>153</v>
      </c>
      <c r="F500" s="55">
        <v>84.798846622624609</v>
      </c>
    </row>
    <row r="501" spans="1:6" x14ac:dyDescent="0.2">
      <c r="A501" s="55" t="str">
        <f t="shared" si="7"/>
        <v xml:space="preserve">Boyacáp2Embarazadas &gt;4 CPN </v>
      </c>
      <c r="B501" s="55" t="s">
        <v>6</v>
      </c>
      <c r="C501" s="55" t="s">
        <v>116</v>
      </c>
      <c r="D501" s="55" t="s">
        <v>34</v>
      </c>
      <c r="E501" s="97" t="s">
        <v>153</v>
      </c>
      <c r="F501" s="55">
        <v>85.557350241279323</v>
      </c>
    </row>
    <row r="502" spans="1:6" x14ac:dyDescent="0.2">
      <c r="A502" s="55" t="str">
        <f t="shared" si="7"/>
        <v xml:space="preserve">Caldasp2Embarazadas &gt;4 CPN </v>
      </c>
      <c r="B502" s="55" t="s">
        <v>7</v>
      </c>
      <c r="C502" s="55" t="s">
        <v>116</v>
      </c>
      <c r="D502" s="55" t="s">
        <v>34</v>
      </c>
      <c r="E502" s="97" t="s">
        <v>153</v>
      </c>
      <c r="F502" s="55">
        <v>90.181045035758004</v>
      </c>
    </row>
    <row r="503" spans="1:6" x14ac:dyDescent="0.2">
      <c r="A503" s="55" t="str">
        <f t="shared" si="7"/>
        <v xml:space="preserve">Caquetáp2Embarazadas &gt;4 CPN </v>
      </c>
      <c r="B503" s="55" t="s">
        <v>8</v>
      </c>
      <c r="C503" s="55" t="s">
        <v>116</v>
      </c>
      <c r="D503" s="55" t="s">
        <v>34</v>
      </c>
      <c r="E503" s="97" t="s">
        <v>153</v>
      </c>
      <c r="F503" s="55">
        <v>71.803227808814398</v>
      </c>
    </row>
    <row r="504" spans="1:6" x14ac:dyDescent="0.2">
      <c r="A504" s="55" t="str">
        <f t="shared" si="7"/>
        <v xml:space="preserve">Caucap2Embarazadas &gt;4 CPN </v>
      </c>
      <c r="B504" s="55" t="s">
        <v>10</v>
      </c>
      <c r="C504" s="55" t="s">
        <v>116</v>
      </c>
      <c r="D504" s="55" t="s">
        <v>34</v>
      </c>
      <c r="E504" s="97" t="s">
        <v>153</v>
      </c>
      <c r="F504" s="55">
        <v>83.315287493762412</v>
      </c>
    </row>
    <row r="505" spans="1:6" x14ac:dyDescent="0.2">
      <c r="A505" s="55" t="str">
        <f t="shared" si="7"/>
        <v xml:space="preserve">Cesarp2Embarazadas &gt;4 CPN </v>
      </c>
      <c r="B505" s="55" t="s">
        <v>11</v>
      </c>
      <c r="C505" s="55" t="s">
        <v>116</v>
      </c>
      <c r="D505" s="55" t="s">
        <v>34</v>
      </c>
      <c r="E505" s="97" t="s">
        <v>153</v>
      </c>
      <c r="F505" s="55">
        <v>86.223631422285493</v>
      </c>
    </row>
    <row r="506" spans="1:6" x14ac:dyDescent="0.2">
      <c r="A506" s="55" t="str">
        <f t="shared" si="7"/>
        <v xml:space="preserve">Córdobap2Embarazadas &gt;4 CPN </v>
      </c>
      <c r="B506" s="55" t="s">
        <v>13</v>
      </c>
      <c r="C506" s="55" t="s">
        <v>116</v>
      </c>
      <c r="D506" s="55" t="s">
        <v>34</v>
      </c>
      <c r="E506" s="97" t="s">
        <v>153</v>
      </c>
      <c r="F506" s="55">
        <v>83.661182267248208</v>
      </c>
    </row>
    <row r="507" spans="1:6" x14ac:dyDescent="0.2">
      <c r="A507" s="55" t="str">
        <f t="shared" si="7"/>
        <v xml:space="preserve">Cundinamarcap2Embarazadas &gt;4 CPN </v>
      </c>
      <c r="B507" s="55" t="s">
        <v>14</v>
      </c>
      <c r="C507" s="55" t="s">
        <v>116</v>
      </c>
      <c r="D507" s="55" t="s">
        <v>34</v>
      </c>
      <c r="E507" s="97" t="s">
        <v>153</v>
      </c>
      <c r="F507" s="55">
        <v>85.827515261897531</v>
      </c>
    </row>
    <row r="508" spans="1:6" x14ac:dyDescent="0.2">
      <c r="A508" s="55" t="str">
        <f t="shared" si="7"/>
        <v xml:space="preserve">Chocóp2Embarazadas &gt;4 CPN </v>
      </c>
      <c r="B508" s="55" t="s">
        <v>12</v>
      </c>
      <c r="C508" s="55" t="s">
        <v>116</v>
      </c>
      <c r="D508" s="55" t="s">
        <v>34</v>
      </c>
      <c r="E508" s="97" t="s">
        <v>153</v>
      </c>
      <c r="F508" s="55">
        <v>64.079080507485145</v>
      </c>
    </row>
    <row r="509" spans="1:6" x14ac:dyDescent="0.2">
      <c r="A509" s="55" t="str">
        <f t="shared" si="7"/>
        <v xml:space="preserve">Huilap2Embarazadas &gt;4 CPN </v>
      </c>
      <c r="B509" s="55" t="s">
        <v>17</v>
      </c>
      <c r="C509" s="55" t="s">
        <v>116</v>
      </c>
      <c r="D509" s="55" t="s">
        <v>34</v>
      </c>
      <c r="E509" s="97" t="s">
        <v>153</v>
      </c>
      <c r="F509" s="55">
        <v>90.053620195830277</v>
      </c>
    </row>
    <row r="510" spans="1:6" x14ac:dyDescent="0.2">
      <c r="A510" s="55" t="str">
        <f t="shared" si="7"/>
        <v xml:space="preserve">La Guajirap2Embarazadas &gt;4 CPN </v>
      </c>
      <c r="B510" s="55" t="s">
        <v>18</v>
      </c>
      <c r="C510" s="55" t="s">
        <v>116</v>
      </c>
      <c r="D510" s="55" t="s">
        <v>34</v>
      </c>
      <c r="E510" s="97" t="s">
        <v>153</v>
      </c>
      <c r="F510" s="55">
        <v>73.440247936933503</v>
      </c>
    </row>
    <row r="511" spans="1:6" x14ac:dyDescent="0.2">
      <c r="A511" s="55" t="str">
        <f t="shared" si="7"/>
        <v xml:space="preserve">Magdalenap2Embarazadas &gt;4 CPN </v>
      </c>
      <c r="B511" s="55" t="s">
        <v>19</v>
      </c>
      <c r="C511" s="55" t="s">
        <v>116</v>
      </c>
      <c r="D511" s="55" t="s">
        <v>34</v>
      </c>
      <c r="E511" s="97" t="s">
        <v>153</v>
      </c>
      <c r="F511" s="55">
        <v>81.47926723056257</v>
      </c>
    </row>
    <row r="512" spans="1:6" x14ac:dyDescent="0.2">
      <c r="A512" s="55" t="str">
        <f t="shared" si="7"/>
        <v xml:space="preserve">Metap2Embarazadas &gt;4 CPN </v>
      </c>
      <c r="B512" s="55" t="s">
        <v>20</v>
      </c>
      <c r="C512" s="55" t="s">
        <v>116</v>
      </c>
      <c r="D512" s="55" t="s">
        <v>34</v>
      </c>
      <c r="E512" s="97" t="s">
        <v>153</v>
      </c>
      <c r="F512" s="55">
        <v>80.453669512418315</v>
      </c>
    </row>
    <row r="513" spans="1:6" x14ac:dyDescent="0.2">
      <c r="A513" s="55" t="str">
        <f t="shared" si="7"/>
        <v xml:space="preserve">Nariñop2Embarazadas &gt;4 CPN </v>
      </c>
      <c r="B513" s="55" t="s">
        <v>21</v>
      </c>
      <c r="C513" s="55" t="s">
        <v>116</v>
      </c>
      <c r="D513" s="55" t="s">
        <v>34</v>
      </c>
      <c r="E513" s="97" t="s">
        <v>153</v>
      </c>
      <c r="F513" s="55">
        <v>83.848658193389369</v>
      </c>
    </row>
    <row r="514" spans="1:6" x14ac:dyDescent="0.2">
      <c r="A514" s="55" t="str">
        <f t="shared" si="7"/>
        <v xml:space="preserve">Norte de Santanderp2Embarazadas &gt;4 CPN </v>
      </c>
      <c r="B514" s="55" t="s">
        <v>22</v>
      </c>
      <c r="C514" s="55" t="s">
        <v>116</v>
      </c>
      <c r="D514" s="55" t="s">
        <v>34</v>
      </c>
      <c r="E514" s="97" t="s">
        <v>153</v>
      </c>
      <c r="F514" s="55">
        <v>82.794043780481871</v>
      </c>
    </row>
    <row r="515" spans="1:6" x14ac:dyDescent="0.2">
      <c r="A515" s="55" t="str">
        <f t="shared" ref="A515:A529" si="8">CONCATENATE(B515,C515,E515)</f>
        <v xml:space="preserve">Quindíop2Embarazadas &gt;4 CPN </v>
      </c>
      <c r="B515" s="96" t="s">
        <v>24</v>
      </c>
      <c r="C515" s="55" t="s">
        <v>116</v>
      </c>
      <c r="D515" s="55" t="s">
        <v>34</v>
      </c>
      <c r="E515" s="97" t="s">
        <v>153</v>
      </c>
      <c r="F515" s="55">
        <v>92.068792786775759</v>
      </c>
    </row>
    <row r="516" spans="1:6" x14ac:dyDescent="0.2">
      <c r="A516" s="55" t="str">
        <f t="shared" si="8"/>
        <v xml:space="preserve">Risaraldap2Embarazadas &gt;4 CPN </v>
      </c>
      <c r="B516" s="55" t="s">
        <v>25</v>
      </c>
      <c r="C516" s="55" t="s">
        <v>116</v>
      </c>
      <c r="D516" s="55" t="s">
        <v>34</v>
      </c>
      <c r="E516" s="97" t="s">
        <v>153</v>
      </c>
      <c r="F516" s="55">
        <v>86.052368752442575</v>
      </c>
    </row>
    <row r="517" spans="1:6" x14ac:dyDescent="0.2">
      <c r="A517" s="55" t="str">
        <f t="shared" si="8"/>
        <v xml:space="preserve">Santanderp2Embarazadas &gt;4 CPN </v>
      </c>
      <c r="B517" s="55" t="s">
        <v>27</v>
      </c>
      <c r="C517" s="55" t="s">
        <v>116</v>
      </c>
      <c r="D517" s="55" t="s">
        <v>34</v>
      </c>
      <c r="E517" s="97" t="s">
        <v>153</v>
      </c>
      <c r="F517" s="55">
        <v>89.608197513174957</v>
      </c>
    </row>
    <row r="518" spans="1:6" x14ac:dyDescent="0.2">
      <c r="A518" s="55" t="str">
        <f t="shared" si="8"/>
        <v xml:space="preserve">Sucrep2Embarazadas &gt;4 CPN </v>
      </c>
      <c r="B518" s="55" t="s">
        <v>28</v>
      </c>
      <c r="C518" s="55" t="s">
        <v>116</v>
      </c>
      <c r="D518" s="55" t="s">
        <v>34</v>
      </c>
      <c r="E518" s="97" t="s">
        <v>153</v>
      </c>
      <c r="F518" s="55">
        <v>83.172241770967887</v>
      </c>
    </row>
    <row r="519" spans="1:6" x14ac:dyDescent="0.2">
      <c r="A519" s="55" t="str">
        <f t="shared" si="8"/>
        <v xml:space="preserve">Tolimap2Embarazadas &gt;4 CPN </v>
      </c>
      <c r="B519" s="55" t="s">
        <v>29</v>
      </c>
      <c r="C519" s="55" t="s">
        <v>116</v>
      </c>
      <c r="D519" s="55" t="s">
        <v>34</v>
      </c>
      <c r="E519" s="97" t="s">
        <v>153</v>
      </c>
      <c r="F519" s="55">
        <v>85.673606000070095</v>
      </c>
    </row>
    <row r="520" spans="1:6" x14ac:dyDescent="0.2">
      <c r="A520" s="55" t="str">
        <f t="shared" si="8"/>
        <v xml:space="preserve">Valle del Caucap2Embarazadas &gt;4 CPN </v>
      </c>
      <c r="B520" s="55" t="s">
        <v>33</v>
      </c>
      <c r="C520" s="55" t="s">
        <v>116</v>
      </c>
      <c r="D520" s="55" t="s">
        <v>34</v>
      </c>
      <c r="E520" s="97" t="s">
        <v>153</v>
      </c>
      <c r="F520" s="55">
        <v>89.047727707232241</v>
      </c>
    </row>
    <row r="521" spans="1:6" x14ac:dyDescent="0.2">
      <c r="A521" s="55" t="str">
        <f t="shared" si="8"/>
        <v xml:space="preserve">Araucap2Embarazadas &gt;4 CPN </v>
      </c>
      <c r="B521" s="55" t="s">
        <v>2</v>
      </c>
      <c r="C521" s="55" t="s">
        <v>116</v>
      </c>
      <c r="D521" s="55" t="s">
        <v>34</v>
      </c>
      <c r="E521" s="97" t="s">
        <v>153</v>
      </c>
      <c r="F521" s="55">
        <v>75.859243943354272</v>
      </c>
    </row>
    <row r="522" spans="1:6" x14ac:dyDescent="0.2">
      <c r="A522" s="55" t="str">
        <f t="shared" si="8"/>
        <v xml:space="preserve">Casanarep2Embarazadas &gt;4 CPN </v>
      </c>
      <c r="B522" s="55" t="s">
        <v>9</v>
      </c>
      <c r="C522" s="55" t="s">
        <v>116</v>
      </c>
      <c r="D522" s="55" t="s">
        <v>34</v>
      </c>
      <c r="E522" s="97" t="s">
        <v>153</v>
      </c>
      <c r="F522" s="55">
        <v>73.309263611912087</v>
      </c>
    </row>
    <row r="523" spans="1:6" x14ac:dyDescent="0.2">
      <c r="A523" s="55" t="str">
        <f t="shared" si="8"/>
        <v xml:space="preserve">Putumayop2Embarazadas &gt;4 CPN </v>
      </c>
      <c r="B523" s="55" t="s">
        <v>23</v>
      </c>
      <c r="C523" s="55" t="s">
        <v>116</v>
      </c>
      <c r="D523" s="55" t="s">
        <v>34</v>
      </c>
      <c r="E523" s="97" t="s">
        <v>153</v>
      </c>
      <c r="F523" s="55">
        <v>74.96433941169667</v>
      </c>
    </row>
    <row r="524" spans="1:6" x14ac:dyDescent="0.2">
      <c r="A524" s="55" t="str">
        <f t="shared" si="8"/>
        <v xml:space="preserve">San Andrés y Providenciap2Embarazadas &gt;4 CPN </v>
      </c>
      <c r="B524" s="99" t="s">
        <v>26</v>
      </c>
      <c r="C524" s="55" t="s">
        <v>116</v>
      </c>
      <c r="D524" s="55" t="s">
        <v>34</v>
      </c>
      <c r="E524" s="97" t="s">
        <v>153</v>
      </c>
      <c r="F524" s="55">
        <v>87.968596663395488</v>
      </c>
    </row>
    <row r="525" spans="1:6" x14ac:dyDescent="0.2">
      <c r="A525" s="55" t="str">
        <f t="shared" si="8"/>
        <v xml:space="preserve">Amazonasp2Embarazadas &gt;4 CPN </v>
      </c>
      <c r="B525" s="55" t="s">
        <v>0</v>
      </c>
      <c r="C525" s="55" t="s">
        <v>116</v>
      </c>
      <c r="D525" s="55" t="s">
        <v>34</v>
      </c>
      <c r="E525" s="97" t="s">
        <v>153</v>
      </c>
      <c r="F525" s="55">
        <v>48.955674170341148</v>
      </c>
    </row>
    <row r="526" spans="1:6" x14ac:dyDescent="0.2">
      <c r="A526" s="55" t="str">
        <f t="shared" si="8"/>
        <v xml:space="preserve">Guainíap2Embarazadas &gt;4 CPN </v>
      </c>
      <c r="B526" s="55" t="s">
        <v>15</v>
      </c>
      <c r="C526" s="55" t="s">
        <v>116</v>
      </c>
      <c r="D526" s="55" t="s">
        <v>34</v>
      </c>
      <c r="E526" s="97" t="s">
        <v>153</v>
      </c>
      <c r="F526" s="55">
        <v>34.517045454545453</v>
      </c>
    </row>
    <row r="527" spans="1:6" x14ac:dyDescent="0.2">
      <c r="A527" s="55" t="str">
        <f t="shared" si="8"/>
        <v xml:space="preserve">Guaviarep2Embarazadas &gt;4 CPN </v>
      </c>
      <c r="B527" s="55" t="s">
        <v>16</v>
      </c>
      <c r="C527" s="55" t="s">
        <v>116</v>
      </c>
      <c r="D527" s="55" t="s">
        <v>34</v>
      </c>
      <c r="E527" s="97" t="s">
        <v>153</v>
      </c>
      <c r="F527" s="55">
        <v>57.969613259668506</v>
      </c>
    </row>
    <row r="528" spans="1:6" x14ac:dyDescent="0.2">
      <c r="A528" s="55" t="str">
        <f t="shared" si="8"/>
        <v xml:space="preserve">Vaupésp2Embarazadas &gt;4 CPN </v>
      </c>
      <c r="B528" s="55" t="s">
        <v>30</v>
      </c>
      <c r="C528" s="55" t="s">
        <v>116</v>
      </c>
      <c r="D528" s="55" t="s">
        <v>34</v>
      </c>
      <c r="E528" s="97" t="s">
        <v>153</v>
      </c>
      <c r="F528" s="55">
        <v>25.213322323148912</v>
      </c>
    </row>
    <row r="529" spans="1:6" x14ac:dyDescent="0.2">
      <c r="A529" s="55" t="str">
        <f t="shared" si="8"/>
        <v xml:space="preserve">Vichadap2Embarazadas &gt;4 CPN </v>
      </c>
      <c r="B529" s="55" t="s">
        <v>31</v>
      </c>
      <c r="C529" s="55" t="s">
        <v>116</v>
      </c>
      <c r="D529" s="55" t="s">
        <v>34</v>
      </c>
      <c r="E529" s="97" t="s">
        <v>153</v>
      </c>
      <c r="F529" s="55">
        <v>40.319920844327179</v>
      </c>
    </row>
  </sheetData>
  <autoFilter ref="A1:G52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I861"/>
  <sheetViews>
    <sheetView zoomScale="110" zoomScaleNormal="230" workbookViewId="0">
      <pane ySplit="1" topLeftCell="A849" activePane="bottomLeft" state="frozen"/>
      <selection pane="bottomLeft" activeCell="B749" sqref="B749:B835"/>
    </sheetView>
  </sheetViews>
  <sheetFormatPr baseColWidth="10" defaultRowHeight="15" x14ac:dyDescent="0.2"/>
  <cols>
    <col min="1" max="2" width="10.83203125" style="22"/>
    <col min="3" max="3" width="16.33203125" style="22" bestFit="1" customWidth="1"/>
    <col min="4" max="4" width="6.33203125" style="22" bestFit="1" customWidth="1"/>
    <col min="5" max="5" width="9" style="22" bestFit="1" customWidth="1"/>
    <col min="6" max="6" width="7.83203125" style="22" bestFit="1" customWidth="1"/>
    <col min="7" max="7" width="14" style="22" bestFit="1" customWidth="1"/>
    <col min="8" max="8" width="10.83203125" style="22"/>
    <col min="9" max="16384" width="10.83203125" style="3"/>
  </cols>
  <sheetData>
    <row r="1" spans="1:8" s="4" customFormat="1" x14ac:dyDescent="0.2">
      <c r="A1" s="63" t="s">
        <v>55</v>
      </c>
      <c r="B1" s="63" t="s">
        <v>40</v>
      </c>
      <c r="C1" s="63" t="s">
        <v>38</v>
      </c>
      <c r="D1" s="63" t="s">
        <v>114</v>
      </c>
      <c r="E1" s="63" t="s">
        <v>52</v>
      </c>
      <c r="F1" s="63" t="s">
        <v>36</v>
      </c>
      <c r="G1" s="63" t="s">
        <v>41</v>
      </c>
      <c r="H1" s="63" t="s">
        <v>37</v>
      </c>
    </row>
    <row r="2" spans="1:8" x14ac:dyDescent="0.2">
      <c r="A2" s="22" t="str">
        <f>CONCATENATE(B2,D2,C2)</f>
        <v>Amazonasp1Mortalidad Materna</v>
      </c>
      <c r="B2" s="64" t="s">
        <v>0</v>
      </c>
      <c r="C2" s="65" t="s">
        <v>35</v>
      </c>
      <c r="D2" s="65" t="s">
        <v>115</v>
      </c>
      <c r="E2" s="22" t="s">
        <v>39</v>
      </c>
      <c r="F2" s="66">
        <v>12</v>
      </c>
      <c r="G2" s="22">
        <v>8100</v>
      </c>
      <c r="H2" s="22">
        <v>100000</v>
      </c>
    </row>
    <row r="3" spans="1:8" x14ac:dyDescent="0.2">
      <c r="A3" s="22" t="str">
        <f t="shared" ref="A3:A66" si="0">CONCATENATE(B3,D3,C3)</f>
        <v>Amazonasp2Mortalidad Materna</v>
      </c>
      <c r="B3" s="64" t="s">
        <v>0</v>
      </c>
      <c r="C3" s="65" t="s">
        <v>35</v>
      </c>
      <c r="D3" s="65" t="s">
        <v>116</v>
      </c>
      <c r="E3" s="67" t="s">
        <v>34</v>
      </c>
      <c r="F3" s="68">
        <v>7</v>
      </c>
      <c r="G3" s="22">
        <v>8618</v>
      </c>
      <c r="H3" s="22">
        <v>100000</v>
      </c>
    </row>
    <row r="4" spans="1:8" x14ac:dyDescent="0.2">
      <c r="A4" s="22" t="str">
        <f t="shared" si="0"/>
        <v>Antioquiap1Mortalidad Materna</v>
      </c>
      <c r="B4" s="67" t="s">
        <v>1</v>
      </c>
      <c r="C4" s="65" t="s">
        <v>35</v>
      </c>
      <c r="D4" s="65" t="s">
        <v>115</v>
      </c>
      <c r="E4" s="22" t="s">
        <v>39</v>
      </c>
      <c r="F4" s="69">
        <v>373</v>
      </c>
      <c r="G4" s="22">
        <v>579644</v>
      </c>
      <c r="H4" s="22">
        <v>100000</v>
      </c>
    </row>
    <row r="5" spans="1:8" x14ac:dyDescent="0.2">
      <c r="A5" s="22" t="str">
        <f t="shared" si="0"/>
        <v>Antioquiap2Mortalidad Materna</v>
      </c>
      <c r="B5" s="67" t="s">
        <v>1</v>
      </c>
      <c r="C5" s="65" t="s">
        <v>35</v>
      </c>
      <c r="D5" s="65" t="s">
        <v>116</v>
      </c>
      <c r="E5" s="67" t="s">
        <v>34</v>
      </c>
      <c r="F5" s="68">
        <v>211</v>
      </c>
      <c r="G5" s="22">
        <v>458869</v>
      </c>
      <c r="H5" s="22">
        <v>100000</v>
      </c>
    </row>
    <row r="6" spans="1:8" x14ac:dyDescent="0.2">
      <c r="A6" s="22" t="str">
        <f t="shared" si="0"/>
        <v>Araucap1Mortalidad Materna</v>
      </c>
      <c r="B6" s="67" t="s">
        <v>2</v>
      </c>
      <c r="C6" s="65" t="s">
        <v>35</v>
      </c>
      <c r="D6" s="65" t="s">
        <v>115</v>
      </c>
      <c r="E6" s="22" t="s">
        <v>39</v>
      </c>
      <c r="F6" s="69">
        <v>30</v>
      </c>
      <c r="G6" s="22">
        <v>31182</v>
      </c>
      <c r="H6" s="22">
        <v>100000</v>
      </c>
    </row>
    <row r="7" spans="1:8" x14ac:dyDescent="0.2">
      <c r="A7" s="22" t="str">
        <f t="shared" si="0"/>
        <v>Araucap2Mortalidad Materna</v>
      </c>
      <c r="B7" s="67" t="s">
        <v>2</v>
      </c>
      <c r="C7" s="65" t="s">
        <v>35</v>
      </c>
      <c r="D7" s="65" t="s">
        <v>116</v>
      </c>
      <c r="E7" s="67" t="s">
        <v>34</v>
      </c>
      <c r="F7" s="68">
        <v>14</v>
      </c>
      <c r="G7" s="22">
        <v>25633</v>
      </c>
      <c r="H7" s="22">
        <v>100000</v>
      </c>
    </row>
    <row r="8" spans="1:8" x14ac:dyDescent="0.2">
      <c r="A8" s="22" t="str">
        <f t="shared" si="0"/>
        <v>Atlánticop1Mortalidad Materna</v>
      </c>
      <c r="B8" s="67" t="s">
        <v>3</v>
      </c>
      <c r="C8" s="65" t="s">
        <v>35</v>
      </c>
      <c r="D8" s="65" t="s">
        <v>115</v>
      </c>
      <c r="E8" s="22" t="s">
        <v>39</v>
      </c>
      <c r="F8" s="69">
        <v>189</v>
      </c>
      <c r="G8" s="22">
        <v>247615</v>
      </c>
      <c r="H8" s="22">
        <v>100000</v>
      </c>
    </row>
    <row r="9" spans="1:8" x14ac:dyDescent="0.2">
      <c r="A9" s="22" t="str">
        <f t="shared" si="0"/>
        <v>Atlánticop2Mortalidad Materna</v>
      </c>
      <c r="B9" s="67" t="s">
        <v>3</v>
      </c>
      <c r="C9" s="65" t="s">
        <v>35</v>
      </c>
      <c r="D9" s="65" t="s">
        <v>116</v>
      </c>
      <c r="E9" s="67" t="s">
        <v>34</v>
      </c>
      <c r="F9" s="68">
        <v>139</v>
      </c>
      <c r="G9" s="22">
        <v>230819</v>
      </c>
      <c r="H9" s="22">
        <v>100000</v>
      </c>
    </row>
    <row r="10" spans="1:8" x14ac:dyDescent="0.2">
      <c r="A10" s="22" t="str">
        <f t="shared" si="0"/>
        <v>Bogotáp1Mortalidad Materna</v>
      </c>
      <c r="B10" s="67" t="s">
        <v>4</v>
      </c>
      <c r="C10" s="65" t="s">
        <v>35</v>
      </c>
      <c r="D10" s="65" t="s">
        <v>115</v>
      </c>
      <c r="E10" s="22" t="s">
        <v>39</v>
      </c>
      <c r="F10" s="69">
        <v>483</v>
      </c>
      <c r="G10" s="22">
        <v>697517</v>
      </c>
      <c r="H10" s="22">
        <v>100000</v>
      </c>
    </row>
    <row r="11" spans="1:8" x14ac:dyDescent="0.2">
      <c r="A11" s="22" t="str">
        <f t="shared" si="0"/>
        <v>Bogotáp2Mortalidad Materna</v>
      </c>
      <c r="B11" s="67" t="s">
        <v>4</v>
      </c>
      <c r="C11" s="65" t="s">
        <v>35</v>
      </c>
      <c r="D11" s="65" t="s">
        <v>116</v>
      </c>
      <c r="E11" s="67" t="s">
        <v>34</v>
      </c>
      <c r="F11" s="68">
        <v>227</v>
      </c>
      <c r="G11" s="22">
        <v>633311</v>
      </c>
      <c r="H11" s="22">
        <v>100000</v>
      </c>
    </row>
    <row r="12" spans="1:8" x14ac:dyDescent="0.2">
      <c r="A12" s="22" t="str">
        <f t="shared" si="0"/>
        <v>Bolívarp1Mortalidad Materna</v>
      </c>
      <c r="B12" s="67" t="s">
        <v>5</v>
      </c>
      <c r="C12" s="65" t="s">
        <v>35</v>
      </c>
      <c r="D12" s="65" t="s">
        <v>115</v>
      </c>
      <c r="E12" s="22" t="s">
        <v>39</v>
      </c>
      <c r="F12" s="69">
        <v>158</v>
      </c>
      <c r="G12" s="22">
        <v>185444</v>
      </c>
      <c r="H12" s="22">
        <v>100000</v>
      </c>
    </row>
    <row r="13" spans="1:8" x14ac:dyDescent="0.2">
      <c r="A13" s="22" t="str">
        <f t="shared" si="0"/>
        <v>Bolívarp2Mortalidad Materna</v>
      </c>
      <c r="B13" s="67" t="s">
        <v>5</v>
      </c>
      <c r="C13" s="65" t="s">
        <v>35</v>
      </c>
      <c r="D13" s="65" t="s">
        <v>116</v>
      </c>
      <c r="E13" s="67" t="s">
        <v>34</v>
      </c>
      <c r="F13" s="68">
        <v>122</v>
      </c>
      <c r="G13" s="22">
        <v>210859</v>
      </c>
      <c r="H13" s="22">
        <v>100000</v>
      </c>
    </row>
    <row r="14" spans="1:8" x14ac:dyDescent="0.2">
      <c r="A14" s="22" t="str">
        <f t="shared" si="0"/>
        <v>Boyacáp1Mortalidad Materna</v>
      </c>
      <c r="B14" s="67" t="s">
        <v>6</v>
      </c>
      <c r="C14" s="65" t="s">
        <v>35</v>
      </c>
      <c r="D14" s="65" t="s">
        <v>115</v>
      </c>
      <c r="E14" s="22" t="s">
        <v>39</v>
      </c>
      <c r="F14" s="69">
        <v>114</v>
      </c>
      <c r="G14" s="22">
        <v>129450</v>
      </c>
      <c r="H14" s="22">
        <v>100000</v>
      </c>
    </row>
    <row r="15" spans="1:8" x14ac:dyDescent="0.2">
      <c r="A15" s="22" t="str">
        <f t="shared" si="0"/>
        <v>Boyacáp2Mortalidad Materna</v>
      </c>
      <c r="B15" s="67" t="s">
        <v>6</v>
      </c>
      <c r="C15" s="65" t="s">
        <v>35</v>
      </c>
      <c r="D15" s="65" t="s">
        <v>116</v>
      </c>
      <c r="E15" s="67" t="s">
        <v>34</v>
      </c>
      <c r="F15" s="68">
        <v>51</v>
      </c>
      <c r="G15" s="22">
        <v>99677</v>
      </c>
      <c r="H15" s="22">
        <v>100000</v>
      </c>
    </row>
    <row r="16" spans="1:8" x14ac:dyDescent="0.2">
      <c r="A16" s="22" t="str">
        <f t="shared" si="0"/>
        <v>Caldasp1Mortalidad Materna</v>
      </c>
      <c r="B16" s="67" t="s">
        <v>7</v>
      </c>
      <c r="C16" s="65" t="s">
        <v>35</v>
      </c>
      <c r="D16" s="65" t="s">
        <v>115</v>
      </c>
      <c r="E16" s="22" t="s">
        <v>39</v>
      </c>
      <c r="F16" s="69">
        <v>80</v>
      </c>
      <c r="G16" s="22">
        <v>91186</v>
      </c>
      <c r="H16" s="22">
        <v>100000</v>
      </c>
    </row>
    <row r="17" spans="1:8" x14ac:dyDescent="0.2">
      <c r="A17" s="22" t="str">
        <f t="shared" si="0"/>
        <v>Caldasp2Mortalidad Materna</v>
      </c>
      <c r="B17" s="67" t="s">
        <v>7</v>
      </c>
      <c r="C17" s="65" t="s">
        <v>35</v>
      </c>
      <c r="D17" s="65" t="s">
        <v>116</v>
      </c>
      <c r="E17" s="67" t="s">
        <v>34</v>
      </c>
      <c r="F17" s="68">
        <v>33</v>
      </c>
      <c r="G17" s="22">
        <v>62084</v>
      </c>
      <c r="H17" s="22">
        <v>100000</v>
      </c>
    </row>
    <row r="18" spans="1:8" x14ac:dyDescent="0.2">
      <c r="A18" s="22" t="str">
        <f t="shared" si="0"/>
        <v>Caquetáp1Mortalidad Materna</v>
      </c>
      <c r="B18" s="67" t="s">
        <v>8</v>
      </c>
      <c r="C18" s="65" t="s">
        <v>35</v>
      </c>
      <c r="D18" s="65" t="s">
        <v>115</v>
      </c>
      <c r="E18" s="22" t="s">
        <v>39</v>
      </c>
      <c r="F18" s="69">
        <v>73</v>
      </c>
      <c r="G18" s="22">
        <v>41197</v>
      </c>
      <c r="H18" s="22">
        <v>100000</v>
      </c>
    </row>
    <row r="19" spans="1:8" x14ac:dyDescent="0.2">
      <c r="A19" s="22" t="str">
        <f t="shared" si="0"/>
        <v>Caquetáp2Mortalidad Materna</v>
      </c>
      <c r="B19" s="67" t="s">
        <v>8</v>
      </c>
      <c r="C19" s="65" t="s">
        <v>35</v>
      </c>
      <c r="D19" s="65" t="s">
        <v>116</v>
      </c>
      <c r="E19" s="67" t="s">
        <v>34</v>
      </c>
      <c r="F19" s="68">
        <v>53</v>
      </c>
      <c r="G19" s="22">
        <v>45108</v>
      </c>
      <c r="H19" s="22">
        <v>100000</v>
      </c>
    </row>
    <row r="20" spans="1:8" x14ac:dyDescent="0.2">
      <c r="A20" s="22" t="str">
        <f t="shared" si="0"/>
        <v>Casanarep1Mortalidad Materna</v>
      </c>
      <c r="B20" s="67" t="s">
        <v>9</v>
      </c>
      <c r="C20" s="65" t="s">
        <v>35</v>
      </c>
      <c r="D20" s="65" t="s">
        <v>115</v>
      </c>
      <c r="E20" s="22" t="s">
        <v>39</v>
      </c>
      <c r="F20" s="69">
        <v>16</v>
      </c>
      <c r="G20" s="22">
        <v>34515</v>
      </c>
      <c r="H20" s="22">
        <v>100000</v>
      </c>
    </row>
    <row r="21" spans="1:8" x14ac:dyDescent="0.2">
      <c r="A21" s="22" t="str">
        <f t="shared" si="0"/>
        <v>Casanarep2Mortalidad Materna</v>
      </c>
      <c r="B21" s="67" t="s">
        <v>9</v>
      </c>
      <c r="C21" s="65" t="s">
        <v>35</v>
      </c>
      <c r="D21" s="65" t="s">
        <v>116</v>
      </c>
      <c r="E21" s="67" t="s">
        <v>34</v>
      </c>
      <c r="F21" s="68">
        <v>19</v>
      </c>
      <c r="G21" s="22">
        <v>41269</v>
      </c>
      <c r="H21" s="22">
        <v>100000</v>
      </c>
    </row>
    <row r="22" spans="1:8" x14ac:dyDescent="0.2">
      <c r="A22" s="22" t="str">
        <f t="shared" si="0"/>
        <v>Caucap1Mortalidad Materna</v>
      </c>
      <c r="B22" s="67" t="s">
        <v>10</v>
      </c>
      <c r="C22" s="65" t="s">
        <v>35</v>
      </c>
      <c r="D22" s="65" t="s">
        <v>115</v>
      </c>
      <c r="E22" s="22" t="s">
        <v>39</v>
      </c>
      <c r="F22" s="69">
        <v>162</v>
      </c>
      <c r="G22" s="22">
        <v>107200</v>
      </c>
      <c r="H22" s="22">
        <v>100000</v>
      </c>
    </row>
    <row r="23" spans="1:8" x14ac:dyDescent="0.2">
      <c r="A23" s="22" t="str">
        <f t="shared" si="0"/>
        <v>Caucap2Mortalidad Materna</v>
      </c>
      <c r="B23" s="67" t="s">
        <v>10</v>
      </c>
      <c r="C23" s="65" t="s">
        <v>35</v>
      </c>
      <c r="D23" s="65" t="s">
        <v>116</v>
      </c>
      <c r="E23" s="67" t="s">
        <v>34</v>
      </c>
      <c r="F23" s="68">
        <v>113</v>
      </c>
      <c r="G23" s="22">
        <v>106211</v>
      </c>
      <c r="H23" s="22">
        <v>100000</v>
      </c>
    </row>
    <row r="24" spans="1:8" x14ac:dyDescent="0.2">
      <c r="A24" s="22" t="str">
        <f t="shared" si="0"/>
        <v>Cesarp1Mortalidad Materna</v>
      </c>
      <c r="B24" s="67" t="s">
        <v>11</v>
      </c>
      <c r="C24" s="65" t="s">
        <v>35</v>
      </c>
      <c r="D24" s="65" t="s">
        <v>115</v>
      </c>
      <c r="E24" s="22" t="s">
        <v>39</v>
      </c>
      <c r="F24" s="69">
        <v>89</v>
      </c>
      <c r="G24" s="22">
        <v>115867</v>
      </c>
      <c r="H24" s="22">
        <v>100000</v>
      </c>
    </row>
    <row r="25" spans="1:8" x14ac:dyDescent="0.2">
      <c r="A25" s="22" t="str">
        <f t="shared" si="0"/>
        <v>Cesarp2Mortalidad Materna</v>
      </c>
      <c r="B25" s="67" t="s">
        <v>11</v>
      </c>
      <c r="C25" s="65" t="s">
        <v>35</v>
      </c>
      <c r="D25" s="65" t="s">
        <v>116</v>
      </c>
      <c r="E25" s="67" t="s">
        <v>34</v>
      </c>
      <c r="F25" s="68">
        <v>102</v>
      </c>
      <c r="G25" s="22">
        <v>123632</v>
      </c>
      <c r="H25" s="22">
        <v>100000</v>
      </c>
    </row>
    <row r="26" spans="1:8" x14ac:dyDescent="0.2">
      <c r="A26" s="22" t="str">
        <f t="shared" si="0"/>
        <v>Chocóp1Mortalidad Materna</v>
      </c>
      <c r="B26" s="67" t="s">
        <v>12</v>
      </c>
      <c r="C26" s="65" t="s">
        <v>35</v>
      </c>
      <c r="D26" s="65" t="s">
        <v>115</v>
      </c>
      <c r="E26" s="22" t="s">
        <v>39</v>
      </c>
      <c r="F26" s="69">
        <v>95</v>
      </c>
      <c r="G26" s="22">
        <v>28046</v>
      </c>
      <c r="H26" s="22">
        <v>100000</v>
      </c>
    </row>
    <row r="27" spans="1:8" x14ac:dyDescent="0.2">
      <c r="A27" s="22" t="str">
        <f t="shared" si="0"/>
        <v>Chocóp2Mortalidad Materna</v>
      </c>
      <c r="B27" s="67" t="s">
        <v>12</v>
      </c>
      <c r="C27" s="65" t="s">
        <v>35</v>
      </c>
      <c r="D27" s="65" t="s">
        <v>116</v>
      </c>
      <c r="E27" s="67" t="s">
        <v>34</v>
      </c>
      <c r="F27" s="68">
        <v>78</v>
      </c>
      <c r="G27" s="22">
        <v>38543</v>
      </c>
      <c r="H27" s="22">
        <v>100000</v>
      </c>
    </row>
    <row r="28" spans="1:8" x14ac:dyDescent="0.2">
      <c r="A28" s="22" t="str">
        <f t="shared" si="0"/>
        <v>Córdobap1Mortalidad Materna</v>
      </c>
      <c r="B28" s="67" t="s">
        <v>13</v>
      </c>
      <c r="C28" s="65" t="s">
        <v>35</v>
      </c>
      <c r="D28" s="65" t="s">
        <v>115</v>
      </c>
      <c r="E28" s="22" t="s">
        <v>39</v>
      </c>
      <c r="F28" s="69">
        <v>146</v>
      </c>
      <c r="G28" s="22">
        <v>146885</v>
      </c>
      <c r="H28" s="22">
        <v>100000</v>
      </c>
    </row>
    <row r="29" spans="1:8" x14ac:dyDescent="0.2">
      <c r="A29" s="22" t="str">
        <f t="shared" si="0"/>
        <v>Córdobap2Mortalidad Materna</v>
      </c>
      <c r="B29" s="67" t="s">
        <v>13</v>
      </c>
      <c r="C29" s="65" t="s">
        <v>35</v>
      </c>
      <c r="D29" s="65" t="s">
        <v>116</v>
      </c>
      <c r="E29" s="67" t="s">
        <v>34</v>
      </c>
      <c r="F29" s="68">
        <v>161</v>
      </c>
      <c r="G29" s="22">
        <v>159118</v>
      </c>
      <c r="H29" s="22">
        <v>100000</v>
      </c>
    </row>
    <row r="30" spans="1:8" x14ac:dyDescent="0.2">
      <c r="A30" s="22" t="str">
        <f t="shared" si="0"/>
        <v>Cundinamarcap1Mortalidad Materna</v>
      </c>
      <c r="B30" s="67" t="s">
        <v>14</v>
      </c>
      <c r="C30" s="65" t="s">
        <v>35</v>
      </c>
      <c r="D30" s="65" t="s">
        <v>115</v>
      </c>
      <c r="E30" s="22" t="s">
        <v>39</v>
      </c>
      <c r="F30" s="69">
        <v>167</v>
      </c>
      <c r="G30" s="22">
        <v>213177</v>
      </c>
      <c r="H30" s="22">
        <v>100000</v>
      </c>
    </row>
    <row r="31" spans="1:8" x14ac:dyDescent="0.2">
      <c r="A31" s="22" t="str">
        <f t="shared" si="0"/>
        <v>Cundinamarcap2Mortalidad Materna</v>
      </c>
      <c r="B31" s="67" t="s">
        <v>14</v>
      </c>
      <c r="C31" s="65" t="s">
        <v>35</v>
      </c>
      <c r="D31" s="65" t="s">
        <v>116</v>
      </c>
      <c r="E31" s="67" t="s">
        <v>34</v>
      </c>
      <c r="F31" s="68">
        <v>103</v>
      </c>
      <c r="G31" s="22">
        <v>207543</v>
      </c>
      <c r="H31" s="22">
        <v>100000</v>
      </c>
    </row>
    <row r="32" spans="1:8" x14ac:dyDescent="0.2">
      <c r="A32" s="22" t="str">
        <f t="shared" si="0"/>
        <v>Guainíap1Mortalidad Materna</v>
      </c>
      <c r="B32" s="67" t="s">
        <v>15</v>
      </c>
      <c r="C32" s="65" t="s">
        <v>35</v>
      </c>
      <c r="D32" s="65" t="s">
        <v>115</v>
      </c>
      <c r="E32" s="22" t="s">
        <v>39</v>
      </c>
      <c r="F32" s="69">
        <v>8</v>
      </c>
      <c r="G32" s="22">
        <v>3252</v>
      </c>
      <c r="H32" s="22">
        <v>100000</v>
      </c>
    </row>
    <row r="33" spans="1:8" x14ac:dyDescent="0.2">
      <c r="A33" s="22" t="str">
        <f t="shared" si="0"/>
        <v>Guainíap2Mortalidad Materna</v>
      </c>
      <c r="B33" s="67" t="s">
        <v>15</v>
      </c>
      <c r="C33" s="65" t="s">
        <v>35</v>
      </c>
      <c r="D33" s="65" t="s">
        <v>116</v>
      </c>
      <c r="E33" s="67" t="s">
        <v>34</v>
      </c>
      <c r="F33" s="68">
        <v>6</v>
      </c>
      <c r="G33" s="22">
        <v>3520</v>
      </c>
      <c r="H33" s="22">
        <v>100000</v>
      </c>
    </row>
    <row r="34" spans="1:8" x14ac:dyDescent="0.2">
      <c r="A34" s="22" t="str">
        <f t="shared" si="0"/>
        <v>Guaviarep1Mortalidad Materna</v>
      </c>
      <c r="B34" s="67" t="s">
        <v>16</v>
      </c>
      <c r="C34" s="65" t="s">
        <v>35</v>
      </c>
      <c r="D34" s="65" t="s">
        <v>115</v>
      </c>
      <c r="E34" s="22" t="s">
        <v>39</v>
      </c>
      <c r="F34" s="69">
        <v>22</v>
      </c>
      <c r="G34" s="22">
        <v>9674</v>
      </c>
      <c r="H34" s="22">
        <v>100000</v>
      </c>
    </row>
    <row r="35" spans="1:8" x14ac:dyDescent="0.2">
      <c r="A35" s="22" t="str">
        <f t="shared" si="0"/>
        <v>Guaviarep2Mortalidad Materna</v>
      </c>
      <c r="B35" s="67" t="s">
        <v>16</v>
      </c>
      <c r="C35" s="65" t="s">
        <v>35</v>
      </c>
      <c r="D35" s="65" t="s">
        <v>116</v>
      </c>
      <c r="E35" s="67" t="s">
        <v>34</v>
      </c>
      <c r="F35" s="68">
        <v>7</v>
      </c>
      <c r="G35" s="22">
        <v>7240</v>
      </c>
      <c r="H35" s="22">
        <v>100000</v>
      </c>
    </row>
    <row r="36" spans="1:8" x14ac:dyDescent="0.2">
      <c r="A36" s="22" t="str">
        <f t="shared" si="0"/>
        <v>Huilap1Mortalidad Materna</v>
      </c>
      <c r="B36" s="67" t="s">
        <v>17</v>
      </c>
      <c r="C36" s="65" t="s">
        <v>35</v>
      </c>
      <c r="D36" s="65" t="s">
        <v>115</v>
      </c>
      <c r="E36" s="22" t="s">
        <v>39</v>
      </c>
      <c r="F36" s="69">
        <v>93</v>
      </c>
      <c r="G36" s="22">
        <v>129970</v>
      </c>
      <c r="H36" s="22">
        <v>100000</v>
      </c>
    </row>
    <row r="37" spans="1:8" x14ac:dyDescent="0.2">
      <c r="A37" s="22" t="str">
        <f t="shared" si="0"/>
        <v>Huilap2Mortalidad Materna</v>
      </c>
      <c r="B37" s="67" t="s">
        <v>17</v>
      </c>
      <c r="C37" s="65" t="s">
        <v>35</v>
      </c>
      <c r="D37" s="65" t="s">
        <v>116</v>
      </c>
      <c r="E37" s="67" t="s">
        <v>34</v>
      </c>
      <c r="F37" s="68">
        <v>42</v>
      </c>
      <c r="G37" s="22">
        <v>120104</v>
      </c>
      <c r="H37" s="22">
        <v>100000</v>
      </c>
    </row>
    <row r="38" spans="1:8" x14ac:dyDescent="0.2">
      <c r="A38" s="22" t="str">
        <f t="shared" si="0"/>
        <v>La Guajirap1Mortalidad Materna</v>
      </c>
      <c r="B38" s="67" t="s">
        <v>18</v>
      </c>
      <c r="C38" s="65" t="s">
        <v>35</v>
      </c>
      <c r="D38" s="65" t="s">
        <v>115</v>
      </c>
      <c r="E38" s="22" t="s">
        <v>39</v>
      </c>
      <c r="F38" s="69">
        <v>73</v>
      </c>
      <c r="G38" s="22">
        <v>62074</v>
      </c>
      <c r="H38" s="22">
        <v>100000</v>
      </c>
    </row>
    <row r="39" spans="1:8" x14ac:dyDescent="0.2">
      <c r="A39" s="22" t="str">
        <f t="shared" si="0"/>
        <v>La Guajirap2Mortalidad Materna</v>
      </c>
      <c r="B39" s="67" t="s">
        <v>18</v>
      </c>
      <c r="C39" s="65" t="s">
        <v>35</v>
      </c>
      <c r="D39" s="65" t="s">
        <v>116</v>
      </c>
      <c r="E39" s="67" t="s">
        <v>34</v>
      </c>
      <c r="F39" s="68">
        <v>136</v>
      </c>
      <c r="G39" s="22">
        <v>81311</v>
      </c>
      <c r="H39" s="22">
        <v>100000</v>
      </c>
    </row>
    <row r="40" spans="1:8" x14ac:dyDescent="0.2">
      <c r="A40" s="22" t="str">
        <f t="shared" si="0"/>
        <v>Magdalenap1Mortalidad Materna</v>
      </c>
      <c r="B40" s="67" t="s">
        <v>19</v>
      </c>
      <c r="C40" s="65" t="s">
        <v>35</v>
      </c>
      <c r="D40" s="65" t="s">
        <v>115</v>
      </c>
      <c r="E40" s="22" t="s">
        <v>39</v>
      </c>
      <c r="F40" s="69">
        <v>134</v>
      </c>
      <c r="G40" s="22">
        <v>117816</v>
      </c>
      <c r="H40" s="22">
        <v>100000</v>
      </c>
    </row>
    <row r="41" spans="1:8" x14ac:dyDescent="0.2">
      <c r="A41" s="22" t="str">
        <f t="shared" si="0"/>
        <v>Magdalenap2Mortalidad Materna</v>
      </c>
      <c r="B41" s="67" t="s">
        <v>19</v>
      </c>
      <c r="C41" s="65" t="s">
        <v>35</v>
      </c>
      <c r="D41" s="65" t="s">
        <v>116</v>
      </c>
      <c r="E41" s="67" t="s">
        <v>34</v>
      </c>
      <c r="F41" s="68">
        <v>113</v>
      </c>
      <c r="G41" s="22">
        <v>135486</v>
      </c>
      <c r="H41" s="22">
        <v>100000</v>
      </c>
    </row>
    <row r="42" spans="1:8" x14ac:dyDescent="0.2">
      <c r="A42" s="22" t="str">
        <f t="shared" si="0"/>
        <v>Metap1Mortalidad Materna</v>
      </c>
      <c r="B42" s="67" t="s">
        <v>20</v>
      </c>
      <c r="C42" s="65" t="s">
        <v>35</v>
      </c>
      <c r="D42" s="65" t="s">
        <v>115</v>
      </c>
      <c r="E42" s="22" t="s">
        <v>39</v>
      </c>
      <c r="F42" s="69">
        <v>89</v>
      </c>
      <c r="G42" s="22">
        <v>90908</v>
      </c>
      <c r="H42" s="22">
        <v>100000</v>
      </c>
    </row>
    <row r="43" spans="1:8" x14ac:dyDescent="0.2">
      <c r="A43" s="22" t="str">
        <f t="shared" si="0"/>
        <v>Metap2Mortalidad Materna</v>
      </c>
      <c r="B43" s="67" t="s">
        <v>20</v>
      </c>
      <c r="C43" s="65" t="s">
        <v>35</v>
      </c>
      <c r="D43" s="65" t="s">
        <v>116</v>
      </c>
      <c r="E43" s="67" t="s">
        <v>34</v>
      </c>
      <c r="F43" s="68">
        <v>45</v>
      </c>
      <c r="G43" s="22">
        <v>92887</v>
      </c>
      <c r="H43" s="22">
        <v>100000</v>
      </c>
    </row>
    <row r="44" spans="1:8" x14ac:dyDescent="0.2">
      <c r="A44" s="22" t="str">
        <f t="shared" si="0"/>
        <v>Nariñop1Mortalidad Materna</v>
      </c>
      <c r="B44" s="67" t="s">
        <v>21</v>
      </c>
      <c r="C44" s="65" t="s">
        <v>35</v>
      </c>
      <c r="D44" s="65" t="s">
        <v>115</v>
      </c>
      <c r="E44" s="22" t="s">
        <v>39</v>
      </c>
      <c r="F44" s="69">
        <v>170</v>
      </c>
      <c r="G44" s="22">
        <v>129536</v>
      </c>
      <c r="H44" s="22">
        <v>100000</v>
      </c>
    </row>
    <row r="45" spans="1:8" x14ac:dyDescent="0.2">
      <c r="A45" s="22" t="str">
        <f t="shared" si="0"/>
        <v>Nariñop2Mortalidad Materna</v>
      </c>
      <c r="B45" s="67" t="s">
        <v>21</v>
      </c>
      <c r="C45" s="65" t="s">
        <v>35</v>
      </c>
      <c r="D45" s="65" t="s">
        <v>116</v>
      </c>
      <c r="E45" s="67" t="s">
        <v>34</v>
      </c>
      <c r="F45" s="68">
        <v>86</v>
      </c>
      <c r="G45" s="22">
        <v>108734</v>
      </c>
      <c r="H45" s="22">
        <v>100000</v>
      </c>
    </row>
    <row r="46" spans="1:8" x14ac:dyDescent="0.2">
      <c r="A46" s="22" t="str">
        <f t="shared" si="0"/>
        <v>Norte de Santanderp1Mortalidad Materna</v>
      </c>
      <c r="B46" s="67" t="s">
        <v>22</v>
      </c>
      <c r="C46" s="65" t="s">
        <v>35</v>
      </c>
      <c r="D46" s="65" t="s">
        <v>115</v>
      </c>
      <c r="E46" s="22" t="s">
        <v>39</v>
      </c>
      <c r="F46" s="69">
        <v>94</v>
      </c>
      <c r="G46" s="22">
        <v>133690</v>
      </c>
      <c r="H46" s="22">
        <v>100000</v>
      </c>
    </row>
    <row r="47" spans="1:8" x14ac:dyDescent="0.2">
      <c r="A47" s="22" t="str">
        <f t="shared" si="0"/>
        <v>Norte de Santanderp2Mortalidad Materna</v>
      </c>
      <c r="B47" s="67" t="s">
        <v>22</v>
      </c>
      <c r="C47" s="65" t="s">
        <v>35</v>
      </c>
      <c r="D47" s="65" t="s">
        <v>116</v>
      </c>
      <c r="E47" s="67" t="s">
        <v>34</v>
      </c>
      <c r="F47" s="68">
        <v>74</v>
      </c>
      <c r="G47" s="22">
        <v>123434</v>
      </c>
      <c r="H47" s="22">
        <v>100000</v>
      </c>
    </row>
    <row r="48" spans="1:8" x14ac:dyDescent="0.2">
      <c r="A48" s="22" t="str">
        <f t="shared" si="0"/>
        <v>Putumayop1Mortalidad Materna</v>
      </c>
      <c r="B48" s="67" t="s">
        <v>23</v>
      </c>
      <c r="C48" s="65" t="s">
        <v>35</v>
      </c>
      <c r="D48" s="65" t="s">
        <v>115</v>
      </c>
      <c r="E48" s="22" t="s">
        <v>39</v>
      </c>
      <c r="F48" s="69">
        <v>38</v>
      </c>
      <c r="G48" s="22">
        <v>29600</v>
      </c>
      <c r="H48" s="22">
        <v>100000</v>
      </c>
    </row>
    <row r="49" spans="1:8" x14ac:dyDescent="0.2">
      <c r="A49" s="22" t="str">
        <f t="shared" si="0"/>
        <v>Putumayop2Mortalidad Materna</v>
      </c>
      <c r="B49" s="67" t="s">
        <v>23</v>
      </c>
      <c r="C49" s="65" t="s">
        <v>35</v>
      </c>
      <c r="D49" s="65" t="s">
        <v>116</v>
      </c>
      <c r="E49" s="67" t="s">
        <v>34</v>
      </c>
      <c r="F49" s="68">
        <v>36</v>
      </c>
      <c r="G49" s="22">
        <v>25939</v>
      </c>
      <c r="H49" s="22">
        <v>100000</v>
      </c>
    </row>
    <row r="50" spans="1:8" x14ac:dyDescent="0.2">
      <c r="A50" s="22" t="str">
        <f t="shared" si="0"/>
        <v>Quindíop1Mortalidad Materna</v>
      </c>
      <c r="B50" s="67" t="s">
        <v>24</v>
      </c>
      <c r="C50" s="65" t="s">
        <v>35</v>
      </c>
      <c r="D50" s="65" t="s">
        <v>115</v>
      </c>
      <c r="E50" s="22" t="s">
        <v>39</v>
      </c>
      <c r="F50" s="69">
        <v>32</v>
      </c>
      <c r="G50" s="22">
        <v>51833</v>
      </c>
      <c r="H50" s="22">
        <v>100000</v>
      </c>
    </row>
    <row r="51" spans="1:8" x14ac:dyDescent="0.2">
      <c r="A51" s="22" t="str">
        <f t="shared" si="0"/>
        <v>Quindíop2Mortalidad Materna</v>
      </c>
      <c r="B51" s="67" t="s">
        <v>24</v>
      </c>
      <c r="C51" s="65" t="s">
        <v>35</v>
      </c>
      <c r="D51" s="65" t="s">
        <v>116</v>
      </c>
      <c r="E51" s="67" t="s">
        <v>34</v>
      </c>
      <c r="F51" s="68">
        <v>15</v>
      </c>
      <c r="G51" s="22">
        <v>35934</v>
      </c>
      <c r="H51" s="22">
        <v>100000</v>
      </c>
    </row>
    <row r="52" spans="1:8" x14ac:dyDescent="0.2">
      <c r="A52" s="22" t="str">
        <f t="shared" si="0"/>
        <v>Risaraldap1Mortalidad Materna</v>
      </c>
      <c r="B52" s="67" t="s">
        <v>25</v>
      </c>
      <c r="C52" s="65" t="s">
        <v>35</v>
      </c>
      <c r="D52" s="65" t="s">
        <v>115</v>
      </c>
      <c r="E52" s="22" t="s">
        <v>39</v>
      </c>
      <c r="F52" s="69">
        <v>50</v>
      </c>
      <c r="G52" s="22">
        <v>85948</v>
      </c>
      <c r="H52" s="22">
        <v>100000</v>
      </c>
    </row>
    <row r="53" spans="1:8" x14ac:dyDescent="0.2">
      <c r="A53" s="22" t="str">
        <f t="shared" si="0"/>
        <v>Risaraldap2Mortalidad Materna</v>
      </c>
      <c r="B53" s="67" t="s">
        <v>25</v>
      </c>
      <c r="C53" s="65" t="s">
        <v>35</v>
      </c>
      <c r="D53" s="65" t="s">
        <v>116</v>
      </c>
      <c r="E53" s="67" t="s">
        <v>34</v>
      </c>
      <c r="F53" s="68">
        <v>33</v>
      </c>
      <c r="G53" s="22">
        <v>69087</v>
      </c>
      <c r="H53" s="22">
        <v>100000</v>
      </c>
    </row>
    <row r="54" spans="1:8" x14ac:dyDescent="0.2">
      <c r="A54" s="22" t="str">
        <f t="shared" si="0"/>
        <v>San Andrés y Providenciap1Mortalidad Materna</v>
      </c>
      <c r="B54" s="67" t="s">
        <v>26</v>
      </c>
      <c r="C54" s="65" t="s">
        <v>35</v>
      </c>
      <c r="D54" s="65" t="s">
        <v>115</v>
      </c>
      <c r="E54" s="22" t="s">
        <v>39</v>
      </c>
      <c r="F54" s="69">
        <v>6</v>
      </c>
      <c r="G54" s="22">
        <v>5928</v>
      </c>
      <c r="H54" s="22">
        <v>100000</v>
      </c>
    </row>
    <row r="55" spans="1:8" x14ac:dyDescent="0.2">
      <c r="A55" s="22" t="str">
        <f t="shared" si="0"/>
        <v>San Andrés y Providenciap2Mortalidad Materna</v>
      </c>
      <c r="B55" s="67" t="s">
        <v>26</v>
      </c>
      <c r="C55" s="65" t="s">
        <v>35</v>
      </c>
      <c r="D55" s="65" t="s">
        <v>116</v>
      </c>
      <c r="E55" s="67" t="s">
        <v>34</v>
      </c>
      <c r="F55" s="68">
        <v>2</v>
      </c>
      <c r="G55" s="22">
        <v>5095</v>
      </c>
      <c r="H55" s="22">
        <v>100000</v>
      </c>
    </row>
    <row r="56" spans="1:8" x14ac:dyDescent="0.2">
      <c r="A56" s="22" t="str">
        <f t="shared" si="0"/>
        <v>Santanderp1Mortalidad Materna</v>
      </c>
      <c r="B56" s="67" t="s">
        <v>27</v>
      </c>
      <c r="C56" s="65" t="s">
        <v>35</v>
      </c>
      <c r="D56" s="65" t="s">
        <v>115</v>
      </c>
      <c r="E56" s="22" t="s">
        <v>39</v>
      </c>
      <c r="F56" s="69">
        <v>114</v>
      </c>
      <c r="G56" s="22">
        <v>206050</v>
      </c>
      <c r="H56" s="22">
        <v>100000</v>
      </c>
    </row>
    <row r="57" spans="1:8" x14ac:dyDescent="0.2">
      <c r="A57" s="22" t="str">
        <f t="shared" si="0"/>
        <v>Santanderp2Mortalidad Materna</v>
      </c>
      <c r="B57" s="67" t="s">
        <v>27</v>
      </c>
      <c r="C57" s="65" t="s">
        <v>35</v>
      </c>
      <c r="D57" s="65" t="s">
        <v>116</v>
      </c>
      <c r="E57" s="67" t="s">
        <v>34</v>
      </c>
      <c r="F57" s="68">
        <v>72</v>
      </c>
      <c r="G57" s="22">
        <v>184251</v>
      </c>
      <c r="H57" s="22">
        <v>100000</v>
      </c>
    </row>
    <row r="58" spans="1:8" x14ac:dyDescent="0.2">
      <c r="A58" s="22" t="str">
        <f t="shared" si="0"/>
        <v>Sucrep1Mortalidad Materna</v>
      </c>
      <c r="B58" s="67" t="s">
        <v>28</v>
      </c>
      <c r="C58" s="65" t="s">
        <v>35</v>
      </c>
      <c r="D58" s="65" t="s">
        <v>115</v>
      </c>
      <c r="E58" s="22" t="s">
        <v>39</v>
      </c>
      <c r="F58" s="69">
        <v>57</v>
      </c>
      <c r="G58" s="22">
        <v>83314</v>
      </c>
      <c r="H58" s="22">
        <v>100000</v>
      </c>
    </row>
    <row r="59" spans="1:8" x14ac:dyDescent="0.2">
      <c r="A59" s="22" t="str">
        <f t="shared" si="0"/>
        <v>Sucrep2Mortalidad Materna</v>
      </c>
      <c r="B59" s="67" t="s">
        <v>28</v>
      </c>
      <c r="C59" s="65" t="s">
        <v>35</v>
      </c>
      <c r="D59" s="65" t="s">
        <v>116</v>
      </c>
      <c r="E59" s="67" t="s">
        <v>34</v>
      </c>
      <c r="F59" s="68">
        <v>62</v>
      </c>
      <c r="G59" s="22">
        <v>89804</v>
      </c>
      <c r="H59" s="22">
        <v>100000</v>
      </c>
    </row>
    <row r="60" spans="1:8" x14ac:dyDescent="0.2">
      <c r="A60" s="22" t="str">
        <f t="shared" si="0"/>
        <v>Tolimap1Mortalidad Materna</v>
      </c>
      <c r="B60" s="67" t="s">
        <v>29</v>
      </c>
      <c r="C60" s="65" t="s">
        <v>35</v>
      </c>
      <c r="D60" s="65" t="s">
        <v>115</v>
      </c>
      <c r="E60" s="22" t="s">
        <v>39</v>
      </c>
      <c r="F60" s="69">
        <v>127</v>
      </c>
      <c r="G60" s="22">
        <v>149057</v>
      </c>
      <c r="H60" s="22">
        <v>100000</v>
      </c>
    </row>
    <row r="61" spans="1:8" x14ac:dyDescent="0.2">
      <c r="A61" s="22" t="str">
        <f t="shared" si="0"/>
        <v>Tolimap2Mortalidad Materna</v>
      </c>
      <c r="B61" s="67" t="s">
        <v>29</v>
      </c>
      <c r="C61" s="65" t="s">
        <v>35</v>
      </c>
      <c r="D61" s="65" t="s">
        <v>116</v>
      </c>
      <c r="E61" s="67" t="s">
        <v>34</v>
      </c>
      <c r="F61" s="68">
        <v>66</v>
      </c>
      <c r="G61" s="22">
        <v>114132</v>
      </c>
      <c r="H61" s="22">
        <v>100000</v>
      </c>
    </row>
    <row r="62" spans="1:8" x14ac:dyDescent="0.2">
      <c r="A62" s="22" t="str">
        <f t="shared" si="0"/>
        <v>Valle del Caucap1Mortalidad Materna</v>
      </c>
      <c r="B62" s="5" t="s">
        <v>33</v>
      </c>
      <c r="C62" s="65" t="s">
        <v>35</v>
      </c>
      <c r="D62" s="65" t="s">
        <v>115</v>
      </c>
      <c r="E62" s="22" t="s">
        <v>39</v>
      </c>
      <c r="F62" s="69">
        <v>310</v>
      </c>
      <c r="G62" s="22">
        <v>371599</v>
      </c>
      <c r="H62" s="22">
        <v>100000</v>
      </c>
    </row>
    <row r="63" spans="1:8" x14ac:dyDescent="0.2">
      <c r="A63" s="22" t="str">
        <f t="shared" si="0"/>
        <v>Valle del Caucap2Mortalidad Materna</v>
      </c>
      <c r="B63" s="5" t="s">
        <v>33</v>
      </c>
      <c r="C63" s="65" t="s">
        <v>35</v>
      </c>
      <c r="D63" s="65" t="s">
        <v>116</v>
      </c>
      <c r="E63" s="67" t="s">
        <v>34</v>
      </c>
      <c r="F63" s="68">
        <v>184</v>
      </c>
      <c r="G63" s="22">
        <v>324298</v>
      </c>
      <c r="H63" s="22">
        <v>100000</v>
      </c>
    </row>
    <row r="64" spans="1:8" x14ac:dyDescent="0.2">
      <c r="A64" s="22" t="str">
        <f t="shared" si="0"/>
        <v>Vaupésp1Mortalidad Materna</v>
      </c>
      <c r="B64" s="67" t="s">
        <v>30</v>
      </c>
      <c r="C64" s="65" t="s">
        <v>35</v>
      </c>
      <c r="D64" s="65" t="s">
        <v>115</v>
      </c>
      <c r="E64" s="22" t="s">
        <v>39</v>
      </c>
      <c r="F64" s="69">
        <v>4</v>
      </c>
      <c r="G64" s="22">
        <v>3372</v>
      </c>
      <c r="H64" s="22">
        <v>100000</v>
      </c>
    </row>
    <row r="65" spans="1:9" x14ac:dyDescent="0.2">
      <c r="A65" s="22" t="str">
        <f t="shared" si="0"/>
        <v>Vaupésp2Mortalidad Materna</v>
      </c>
      <c r="B65" s="67" t="s">
        <v>30</v>
      </c>
      <c r="C65" s="65" t="s">
        <v>35</v>
      </c>
      <c r="D65" s="65" t="s">
        <v>116</v>
      </c>
      <c r="E65" s="67" t="s">
        <v>34</v>
      </c>
      <c r="F65" s="68">
        <v>6</v>
      </c>
      <c r="G65" s="22">
        <v>3633</v>
      </c>
      <c r="H65" s="22">
        <v>100000</v>
      </c>
    </row>
    <row r="66" spans="1:9" x14ac:dyDescent="0.2">
      <c r="A66" s="22" t="str">
        <f t="shared" si="0"/>
        <v>Vichadap1Mortalidad Materna</v>
      </c>
      <c r="B66" s="67" t="s">
        <v>31</v>
      </c>
      <c r="C66" s="65" t="s">
        <v>35</v>
      </c>
      <c r="D66" s="65" t="s">
        <v>115</v>
      </c>
      <c r="E66" s="22" t="s">
        <v>39</v>
      </c>
      <c r="F66" s="69">
        <v>14</v>
      </c>
      <c r="G66" s="22">
        <v>4964</v>
      </c>
      <c r="H66" s="22">
        <v>100000</v>
      </c>
    </row>
    <row r="67" spans="1:9" x14ac:dyDescent="0.2">
      <c r="A67" s="22" t="str">
        <f t="shared" ref="A67:A130" si="1">CONCATENATE(B67,D67,C67)</f>
        <v>Vichadap2Mortalidad Materna</v>
      </c>
      <c r="B67" s="67" t="s">
        <v>31</v>
      </c>
      <c r="C67" s="65" t="s">
        <v>35</v>
      </c>
      <c r="D67" s="65" t="s">
        <v>116</v>
      </c>
      <c r="E67" s="67" t="s">
        <v>34</v>
      </c>
      <c r="F67" s="68">
        <v>22</v>
      </c>
      <c r="G67" s="22">
        <v>6064</v>
      </c>
      <c r="H67" s="22">
        <v>100000</v>
      </c>
    </row>
    <row r="68" spans="1:9" x14ac:dyDescent="0.2">
      <c r="A68" s="22" t="str">
        <f t="shared" si="1"/>
        <v>Colombiap1Mortalidad Materna</v>
      </c>
      <c r="B68" s="70" t="s">
        <v>32</v>
      </c>
      <c r="C68" s="65" t="s">
        <v>35</v>
      </c>
      <c r="D68" s="65" t="s">
        <v>115</v>
      </c>
      <c r="E68" s="22" t="s">
        <v>39</v>
      </c>
      <c r="F68" s="71">
        <v>3622</v>
      </c>
      <c r="G68" s="22">
        <v>4325610</v>
      </c>
      <c r="H68" s="22">
        <v>100000</v>
      </c>
    </row>
    <row r="69" spans="1:9" x14ac:dyDescent="0.2">
      <c r="A69" s="22" t="str">
        <f t="shared" si="1"/>
        <v>Colombiap2Mortalidad Materna</v>
      </c>
      <c r="B69" s="70" t="s">
        <v>32</v>
      </c>
      <c r="C69" s="65" t="s">
        <v>35</v>
      </c>
      <c r="D69" s="65" t="s">
        <v>116</v>
      </c>
      <c r="E69" s="67" t="s">
        <v>34</v>
      </c>
      <c r="F69" s="2">
        <v>2460</v>
      </c>
      <c r="G69" s="22">
        <v>3982247</v>
      </c>
      <c r="H69" s="22">
        <v>100000</v>
      </c>
    </row>
    <row r="70" spans="1:9" x14ac:dyDescent="0.2">
      <c r="A70" s="22" t="str">
        <f t="shared" si="1"/>
        <v>Antioquiap1Accidente de Transito Terrestre</v>
      </c>
      <c r="B70" s="72" t="s">
        <v>1</v>
      </c>
      <c r="C70" s="21" t="s">
        <v>42</v>
      </c>
      <c r="D70" s="65" t="s">
        <v>115</v>
      </c>
      <c r="E70" s="22" t="s">
        <v>39</v>
      </c>
      <c r="F70" s="73">
        <v>462</v>
      </c>
      <c r="G70" s="73">
        <v>3905635</v>
      </c>
      <c r="H70" s="74">
        <v>100000</v>
      </c>
      <c r="I70" s="23" t="s">
        <v>58</v>
      </c>
    </row>
    <row r="71" spans="1:9" x14ac:dyDescent="0.2">
      <c r="A71" s="22" t="str">
        <f t="shared" si="1"/>
        <v>Atlánticop1Accidente de Transito Terrestre</v>
      </c>
      <c r="B71" s="72" t="s">
        <v>3</v>
      </c>
      <c r="C71" s="21" t="s">
        <v>42</v>
      </c>
      <c r="D71" s="65" t="s">
        <v>115</v>
      </c>
      <c r="E71" s="22" t="s">
        <v>39</v>
      </c>
      <c r="F71" s="73">
        <v>68</v>
      </c>
      <c r="G71" s="73">
        <v>1545640</v>
      </c>
      <c r="H71" s="74">
        <v>100000</v>
      </c>
      <c r="I71" s="23" t="s">
        <v>58</v>
      </c>
    </row>
    <row r="72" spans="1:9" x14ac:dyDescent="0.2">
      <c r="A72" s="22" t="str">
        <f t="shared" si="1"/>
        <v>Bogotáp1Accidente de Transito Terrestre</v>
      </c>
      <c r="B72" s="72" t="s">
        <v>4</v>
      </c>
      <c r="C72" s="21" t="s">
        <v>42</v>
      </c>
      <c r="D72" s="65" t="s">
        <v>115</v>
      </c>
      <c r="E72" s="22" t="s">
        <v>39</v>
      </c>
      <c r="F72" s="73">
        <v>246</v>
      </c>
      <c r="G72" s="73">
        <v>4434484</v>
      </c>
      <c r="H72" s="74">
        <v>100000</v>
      </c>
      <c r="I72" s="23" t="s">
        <v>58</v>
      </c>
    </row>
    <row r="73" spans="1:9" x14ac:dyDescent="0.2">
      <c r="A73" s="22" t="str">
        <f t="shared" si="1"/>
        <v>Bolívarp1Accidente de Transito Terrestre</v>
      </c>
      <c r="B73" s="72" t="s">
        <v>5</v>
      </c>
      <c r="C73" s="21" t="s">
        <v>42</v>
      </c>
      <c r="D73" s="65" t="s">
        <v>115</v>
      </c>
      <c r="E73" s="22" t="s">
        <v>39</v>
      </c>
      <c r="F73" s="73">
        <v>53</v>
      </c>
      <c r="G73" s="73">
        <v>1396552</v>
      </c>
      <c r="H73" s="74">
        <v>100000</v>
      </c>
      <c r="I73" s="23" t="s">
        <v>58</v>
      </c>
    </row>
    <row r="74" spans="1:9" x14ac:dyDescent="0.2">
      <c r="A74" s="22" t="str">
        <f t="shared" si="1"/>
        <v>Boyacáp1Accidente de Transito Terrestre</v>
      </c>
      <c r="B74" s="72" t="s">
        <v>6</v>
      </c>
      <c r="C74" s="21" t="s">
        <v>42</v>
      </c>
      <c r="D74" s="65" t="s">
        <v>115</v>
      </c>
      <c r="E74" s="22" t="s">
        <v>39</v>
      </c>
      <c r="F74" s="73">
        <v>91</v>
      </c>
      <c r="G74" s="73">
        <v>906934</v>
      </c>
      <c r="H74" s="74">
        <v>100000</v>
      </c>
      <c r="I74" s="23" t="s">
        <v>58</v>
      </c>
    </row>
    <row r="75" spans="1:9" x14ac:dyDescent="0.2">
      <c r="A75" s="22" t="str">
        <f t="shared" si="1"/>
        <v>Caldasp1Accidente de Transito Terrestre</v>
      </c>
      <c r="B75" s="72" t="s">
        <v>7</v>
      </c>
      <c r="C75" s="21" t="s">
        <v>42</v>
      </c>
      <c r="D75" s="65" t="s">
        <v>115</v>
      </c>
      <c r="E75" s="22" t="s">
        <v>39</v>
      </c>
      <c r="F75" s="73">
        <v>57</v>
      </c>
      <c r="G75" s="73">
        <v>715437</v>
      </c>
      <c r="H75" s="74">
        <v>100000</v>
      </c>
      <c r="I75" s="23" t="s">
        <v>58</v>
      </c>
    </row>
    <row r="76" spans="1:9" x14ac:dyDescent="0.2">
      <c r="A76" s="22" t="str">
        <f t="shared" si="1"/>
        <v>Caquetáp1Accidente de Transito Terrestre</v>
      </c>
      <c r="B76" s="72" t="s">
        <v>8</v>
      </c>
      <c r="C76" s="21" t="s">
        <v>42</v>
      </c>
      <c r="D76" s="65" t="s">
        <v>115</v>
      </c>
      <c r="E76" s="22" t="s">
        <v>39</v>
      </c>
      <c r="F76" s="73">
        <v>16</v>
      </c>
      <c r="G76" s="73">
        <v>329406</v>
      </c>
      <c r="H76" s="74">
        <v>100000</v>
      </c>
      <c r="I76" s="23" t="s">
        <v>58</v>
      </c>
    </row>
    <row r="77" spans="1:9" x14ac:dyDescent="0.2">
      <c r="A77" s="22" t="str">
        <f t="shared" si="1"/>
        <v>Caucap1Accidente de Transito Terrestre</v>
      </c>
      <c r="B77" s="72" t="s">
        <v>10</v>
      </c>
      <c r="C77" s="21" t="s">
        <v>42</v>
      </c>
      <c r="D77" s="65" t="s">
        <v>115</v>
      </c>
      <c r="E77" s="22" t="s">
        <v>39</v>
      </c>
      <c r="F77" s="73">
        <v>72</v>
      </c>
      <c r="G77" s="73">
        <v>954018</v>
      </c>
      <c r="H77" s="74">
        <v>100000</v>
      </c>
      <c r="I77" s="23" t="s">
        <v>58</v>
      </c>
    </row>
    <row r="78" spans="1:9" x14ac:dyDescent="0.2">
      <c r="A78" s="22" t="str">
        <f t="shared" si="1"/>
        <v>Cesarp1Accidente de Transito Terrestre</v>
      </c>
      <c r="B78" s="72" t="s">
        <v>11</v>
      </c>
      <c r="C78" s="21" t="s">
        <v>42</v>
      </c>
      <c r="D78" s="65" t="s">
        <v>115</v>
      </c>
      <c r="E78" s="22" t="s">
        <v>39</v>
      </c>
      <c r="F78" s="73">
        <v>76</v>
      </c>
      <c r="G78" s="73">
        <v>713258</v>
      </c>
      <c r="H78" s="74">
        <v>100000</v>
      </c>
      <c r="I78" s="23" t="s">
        <v>58</v>
      </c>
    </row>
    <row r="79" spans="1:9" x14ac:dyDescent="0.2">
      <c r="A79" s="22" t="str">
        <f t="shared" si="1"/>
        <v>Córdobap1Accidente de Transito Terrestre</v>
      </c>
      <c r="B79" s="72" t="s">
        <v>13</v>
      </c>
      <c r="C79" s="21" t="s">
        <v>42</v>
      </c>
      <c r="D79" s="65" t="s">
        <v>115</v>
      </c>
      <c r="E79" s="22" t="s">
        <v>39</v>
      </c>
      <c r="F79" s="73">
        <v>73</v>
      </c>
      <c r="G79" s="73">
        <v>1095334</v>
      </c>
      <c r="H79" s="74">
        <v>100000</v>
      </c>
      <c r="I79" s="23" t="s">
        <v>58</v>
      </c>
    </row>
    <row r="80" spans="1:9" x14ac:dyDescent="0.2">
      <c r="A80" s="22" t="str">
        <f t="shared" si="1"/>
        <v>Cundinamarcap1Accidente de Transito Terrestre</v>
      </c>
      <c r="B80" s="72" t="s">
        <v>14</v>
      </c>
      <c r="C80" s="21" t="s">
        <v>42</v>
      </c>
      <c r="D80" s="65" t="s">
        <v>115</v>
      </c>
      <c r="E80" s="22" t="s">
        <v>39</v>
      </c>
      <c r="F80" s="73">
        <v>143</v>
      </c>
      <c r="G80" s="73">
        <v>1616620</v>
      </c>
      <c r="H80" s="74">
        <v>100000</v>
      </c>
      <c r="I80" s="23" t="s">
        <v>58</v>
      </c>
    </row>
    <row r="81" spans="1:9" x14ac:dyDescent="0.2">
      <c r="A81" s="22" t="str">
        <f t="shared" si="1"/>
        <v>Chocóp1Accidente de Transito Terrestre</v>
      </c>
      <c r="B81" s="72" t="s">
        <v>12</v>
      </c>
      <c r="C81" s="21" t="s">
        <v>42</v>
      </c>
      <c r="D81" s="65" t="s">
        <v>115</v>
      </c>
      <c r="E81" s="22" t="s">
        <v>39</v>
      </c>
      <c r="F81" s="73">
        <v>7</v>
      </c>
      <c r="G81" s="73">
        <v>417797</v>
      </c>
      <c r="H81" s="74">
        <v>100000</v>
      </c>
      <c r="I81" s="23" t="s">
        <v>58</v>
      </c>
    </row>
    <row r="82" spans="1:9" x14ac:dyDescent="0.2">
      <c r="A82" s="22" t="str">
        <f t="shared" si="1"/>
        <v>Huilap1Accidente de Transito Terrestre</v>
      </c>
      <c r="B82" s="72" t="s">
        <v>17</v>
      </c>
      <c r="C82" s="21" t="s">
        <v>42</v>
      </c>
      <c r="D82" s="65" t="s">
        <v>115</v>
      </c>
      <c r="E82" s="22" t="s">
        <v>39</v>
      </c>
      <c r="F82" s="73">
        <v>70</v>
      </c>
      <c r="G82" s="73">
        <v>737430</v>
      </c>
      <c r="H82" s="74">
        <v>100000</v>
      </c>
      <c r="I82" s="23" t="s">
        <v>58</v>
      </c>
    </row>
    <row r="83" spans="1:9" x14ac:dyDescent="0.2">
      <c r="A83" s="22" t="str">
        <f t="shared" si="1"/>
        <v>La Guajirap1Accidente de Transito Terrestre</v>
      </c>
      <c r="B83" s="72" t="s">
        <v>18</v>
      </c>
      <c r="C83" s="21" t="s">
        <v>42</v>
      </c>
      <c r="D83" s="65" t="s">
        <v>115</v>
      </c>
      <c r="E83" s="22" t="s">
        <v>39</v>
      </c>
      <c r="F83" s="73">
        <v>22</v>
      </c>
      <c r="G83" s="73">
        <v>484426</v>
      </c>
      <c r="H83" s="74">
        <v>100000</v>
      </c>
      <c r="I83" s="23" t="s">
        <v>58</v>
      </c>
    </row>
    <row r="84" spans="1:9" x14ac:dyDescent="0.2">
      <c r="A84" s="22" t="str">
        <f t="shared" si="1"/>
        <v>Magdalenap1Accidente de Transito Terrestre</v>
      </c>
      <c r="B84" s="72" t="s">
        <v>19</v>
      </c>
      <c r="C84" s="21" t="s">
        <v>42</v>
      </c>
      <c r="D84" s="65" t="s">
        <v>115</v>
      </c>
      <c r="E84" s="22" t="s">
        <v>39</v>
      </c>
      <c r="F84" s="73">
        <v>62</v>
      </c>
      <c r="G84" s="73">
        <v>876476</v>
      </c>
      <c r="H84" s="74">
        <v>100000</v>
      </c>
      <c r="I84" s="23" t="s">
        <v>58</v>
      </c>
    </row>
    <row r="85" spans="1:9" x14ac:dyDescent="0.2">
      <c r="A85" s="22" t="str">
        <f t="shared" si="1"/>
        <v>Metap1Accidente de Transito Terrestre</v>
      </c>
      <c r="B85" s="72" t="s">
        <v>20</v>
      </c>
      <c r="C85" s="21" t="s">
        <v>42</v>
      </c>
      <c r="D85" s="65" t="s">
        <v>115</v>
      </c>
      <c r="E85" s="22" t="s">
        <v>39</v>
      </c>
      <c r="F85" s="73">
        <v>71</v>
      </c>
      <c r="G85" s="73">
        <v>572385</v>
      </c>
      <c r="H85" s="74">
        <v>100000</v>
      </c>
      <c r="I85" s="23" t="s">
        <v>58</v>
      </c>
    </row>
    <row r="86" spans="1:9" x14ac:dyDescent="0.2">
      <c r="A86" s="22" t="str">
        <f t="shared" si="1"/>
        <v>Nariñop1Accidente de Transito Terrestre</v>
      </c>
      <c r="B86" s="72" t="s">
        <v>21</v>
      </c>
      <c r="C86" s="21" t="s">
        <v>42</v>
      </c>
      <c r="D86" s="65" t="s">
        <v>115</v>
      </c>
      <c r="E86" s="22" t="s">
        <v>39</v>
      </c>
      <c r="F86" s="73">
        <v>80</v>
      </c>
      <c r="G86" s="73">
        <v>1143116</v>
      </c>
      <c r="H86" s="74">
        <v>100000</v>
      </c>
      <c r="I86" s="23" t="s">
        <v>58</v>
      </c>
    </row>
    <row r="87" spans="1:9" x14ac:dyDescent="0.2">
      <c r="A87" s="22" t="str">
        <f t="shared" si="1"/>
        <v>Norte de Santanderp1Accidente de Transito Terrestre</v>
      </c>
      <c r="B87" s="72" t="s">
        <v>22</v>
      </c>
      <c r="C87" s="21" t="s">
        <v>42</v>
      </c>
      <c r="D87" s="65" t="s">
        <v>115</v>
      </c>
      <c r="E87" s="22" t="s">
        <v>39</v>
      </c>
      <c r="F87" s="73">
        <v>80</v>
      </c>
      <c r="G87" s="73">
        <v>908338</v>
      </c>
      <c r="H87" s="74">
        <v>100000</v>
      </c>
      <c r="I87" s="23" t="s">
        <v>58</v>
      </c>
    </row>
    <row r="88" spans="1:9" x14ac:dyDescent="0.2">
      <c r="A88" s="22" t="str">
        <f t="shared" si="1"/>
        <v>Quindíop1Accidente de Transito Terrestre</v>
      </c>
      <c r="B88" s="67" t="s">
        <v>24</v>
      </c>
      <c r="C88" s="21" t="s">
        <v>42</v>
      </c>
      <c r="D88" s="65" t="s">
        <v>115</v>
      </c>
      <c r="E88" s="22" t="s">
        <v>39</v>
      </c>
      <c r="F88" s="73">
        <v>28</v>
      </c>
      <c r="G88" s="73">
        <v>354315</v>
      </c>
      <c r="H88" s="74">
        <v>100000</v>
      </c>
      <c r="I88" s="23" t="s">
        <v>58</v>
      </c>
    </row>
    <row r="89" spans="1:9" x14ac:dyDescent="0.2">
      <c r="A89" s="22" t="str">
        <f t="shared" si="1"/>
        <v>Risaraldap1Accidente de Transito Terrestre</v>
      </c>
      <c r="B89" s="72" t="s">
        <v>25</v>
      </c>
      <c r="C89" s="21" t="s">
        <v>42</v>
      </c>
      <c r="D89" s="65" t="s">
        <v>115</v>
      </c>
      <c r="E89" s="22" t="s">
        <v>39</v>
      </c>
      <c r="F89" s="73">
        <v>62</v>
      </c>
      <c r="G89" s="73">
        <v>610262</v>
      </c>
      <c r="H89" s="74">
        <v>100000</v>
      </c>
      <c r="I89" s="23" t="s">
        <v>58</v>
      </c>
    </row>
    <row r="90" spans="1:9" x14ac:dyDescent="0.2">
      <c r="A90" s="22" t="str">
        <f t="shared" si="1"/>
        <v>Santanderp1Accidente de Transito Terrestre</v>
      </c>
      <c r="B90" s="72" t="s">
        <v>27</v>
      </c>
      <c r="C90" s="21" t="s">
        <v>42</v>
      </c>
      <c r="D90" s="65" t="s">
        <v>115</v>
      </c>
      <c r="E90" s="22" t="s">
        <v>39</v>
      </c>
      <c r="F90" s="73">
        <v>142</v>
      </c>
      <c r="G90" s="73">
        <v>1418731</v>
      </c>
      <c r="H90" s="74">
        <v>100000</v>
      </c>
      <c r="I90" s="23" t="s">
        <v>58</v>
      </c>
    </row>
    <row r="91" spans="1:9" x14ac:dyDescent="0.2">
      <c r="A91" s="22" t="str">
        <f t="shared" si="1"/>
        <v>Sucrep1Accidente de Transito Terrestre</v>
      </c>
      <c r="B91" s="72" t="s">
        <v>28</v>
      </c>
      <c r="C91" s="21" t="s">
        <v>42</v>
      </c>
      <c r="D91" s="65" t="s">
        <v>115</v>
      </c>
      <c r="E91" s="22" t="s">
        <v>39</v>
      </c>
      <c r="F91" s="73">
        <v>28</v>
      </c>
      <c r="G91" s="73">
        <v>587661</v>
      </c>
      <c r="H91" s="74">
        <v>100000</v>
      </c>
      <c r="I91" s="23" t="s">
        <v>58</v>
      </c>
    </row>
    <row r="92" spans="1:9" x14ac:dyDescent="0.2">
      <c r="A92" s="22" t="str">
        <f t="shared" si="1"/>
        <v>Tolimap1Accidente de Transito Terrestre</v>
      </c>
      <c r="B92" s="72" t="s">
        <v>29</v>
      </c>
      <c r="C92" s="21" t="s">
        <v>42</v>
      </c>
      <c r="D92" s="65" t="s">
        <v>115</v>
      </c>
      <c r="E92" s="22" t="s">
        <v>39</v>
      </c>
      <c r="F92" s="73">
        <v>106</v>
      </c>
      <c r="G92" s="73">
        <v>979330</v>
      </c>
      <c r="H92" s="74">
        <v>100000</v>
      </c>
      <c r="I92" s="23" t="s">
        <v>58</v>
      </c>
    </row>
    <row r="93" spans="1:9" x14ac:dyDescent="0.2">
      <c r="A93" s="22" t="str">
        <f t="shared" si="1"/>
        <v>Valle Del Caucap1Accidente de Transito Terrestre</v>
      </c>
      <c r="B93" s="72" t="s">
        <v>59</v>
      </c>
      <c r="C93" s="21" t="s">
        <v>42</v>
      </c>
      <c r="D93" s="65" t="s">
        <v>115</v>
      </c>
      <c r="E93" s="22" t="s">
        <v>39</v>
      </c>
      <c r="F93" s="73">
        <v>319</v>
      </c>
      <c r="G93" s="73">
        <v>2869203</v>
      </c>
      <c r="H93" s="74">
        <v>100000</v>
      </c>
      <c r="I93" s="23" t="s">
        <v>58</v>
      </c>
    </row>
    <row r="94" spans="1:9" x14ac:dyDescent="0.2">
      <c r="A94" s="22" t="str">
        <f t="shared" si="1"/>
        <v>Araucap1Accidente de Transito Terrestre</v>
      </c>
      <c r="B94" s="72" t="s">
        <v>2</v>
      </c>
      <c r="C94" s="21" t="s">
        <v>42</v>
      </c>
      <c r="D94" s="65" t="s">
        <v>115</v>
      </c>
      <c r="E94" s="22" t="s">
        <v>39</v>
      </c>
      <c r="F94" s="73">
        <v>23</v>
      </c>
      <c r="G94" s="73">
        <v>175113</v>
      </c>
      <c r="H94" s="74">
        <v>100000</v>
      </c>
      <c r="I94" s="23" t="s">
        <v>58</v>
      </c>
    </row>
    <row r="95" spans="1:9" x14ac:dyDescent="0.2">
      <c r="A95" s="22" t="str">
        <f t="shared" si="1"/>
        <v>Casanarep1Accidente de Transito Terrestre</v>
      </c>
      <c r="B95" s="72" t="s">
        <v>9</v>
      </c>
      <c r="C95" s="21" t="s">
        <v>42</v>
      </c>
      <c r="D95" s="65" t="s">
        <v>115</v>
      </c>
      <c r="E95" s="22" t="s">
        <v>39</v>
      </c>
      <c r="F95" s="73">
        <v>23</v>
      </c>
      <c r="G95" s="73">
        <v>221201</v>
      </c>
      <c r="H95" s="74">
        <v>100000</v>
      </c>
      <c r="I95" s="23" t="s">
        <v>58</v>
      </c>
    </row>
    <row r="96" spans="1:9" x14ac:dyDescent="0.2">
      <c r="A96" s="22" t="str">
        <f t="shared" si="1"/>
        <v>Putumayop1Accidente de Transito Terrestre</v>
      </c>
      <c r="B96" s="72" t="s">
        <v>23</v>
      </c>
      <c r="C96" s="21" t="s">
        <v>42</v>
      </c>
      <c r="D96" s="65" t="s">
        <v>115</v>
      </c>
      <c r="E96" s="22" t="s">
        <v>39</v>
      </c>
      <c r="F96" s="73">
        <v>14</v>
      </c>
      <c r="G96" s="73">
        <v>246842</v>
      </c>
      <c r="H96" s="74">
        <v>100000</v>
      </c>
      <c r="I96" s="23" t="s">
        <v>58</v>
      </c>
    </row>
    <row r="97" spans="1:9" x14ac:dyDescent="0.2">
      <c r="A97" s="22" t="str">
        <f t="shared" si="1"/>
        <v>San Andrés y Providenciap1Accidente de Transito Terrestre</v>
      </c>
      <c r="B97" s="72" t="s">
        <v>26</v>
      </c>
      <c r="C97" s="21" t="s">
        <v>42</v>
      </c>
      <c r="D97" s="65" t="s">
        <v>115</v>
      </c>
      <c r="E97" s="22" t="s">
        <v>39</v>
      </c>
      <c r="F97" s="73">
        <v>7</v>
      </c>
      <c r="G97" s="73">
        <v>49095</v>
      </c>
      <c r="H97" s="74">
        <v>100000</v>
      </c>
      <c r="I97" s="23" t="s">
        <v>58</v>
      </c>
    </row>
    <row r="98" spans="1:9" x14ac:dyDescent="0.2">
      <c r="A98" s="22" t="str">
        <f t="shared" si="1"/>
        <v>Amazonasp1Accidente de Transito Terrestre</v>
      </c>
      <c r="B98" s="72" t="s">
        <v>0</v>
      </c>
      <c r="C98" s="21" t="s">
        <v>42</v>
      </c>
      <c r="D98" s="65" t="s">
        <v>115</v>
      </c>
      <c r="E98" s="22" t="s">
        <v>39</v>
      </c>
      <c r="F98" s="73">
        <v>0</v>
      </c>
      <c r="G98" s="73">
        <v>59624</v>
      </c>
      <c r="H98" s="74">
        <v>100000</v>
      </c>
      <c r="I98" s="23" t="s">
        <v>58</v>
      </c>
    </row>
    <row r="99" spans="1:9" x14ac:dyDescent="0.2">
      <c r="A99" s="22" t="str">
        <f t="shared" si="1"/>
        <v>Guainíap1Accidente de Transito Terrestre</v>
      </c>
      <c r="B99" s="72" t="s">
        <v>15</v>
      </c>
      <c r="C99" s="21" t="s">
        <v>42</v>
      </c>
      <c r="D99" s="65" t="s">
        <v>115</v>
      </c>
      <c r="E99" s="22" t="s">
        <v>39</v>
      </c>
      <c r="F99" s="73">
        <v>0</v>
      </c>
      <c r="G99" s="73">
        <v>30204</v>
      </c>
      <c r="H99" s="74">
        <v>100000</v>
      </c>
      <c r="I99" s="23" t="s">
        <v>58</v>
      </c>
    </row>
    <row r="100" spans="1:9" x14ac:dyDescent="0.2">
      <c r="A100" s="22" t="str">
        <f t="shared" si="1"/>
        <v>Guaviarep1Accidente de Transito Terrestre</v>
      </c>
      <c r="B100" s="72" t="s">
        <v>16</v>
      </c>
      <c r="C100" s="21" t="s">
        <v>42</v>
      </c>
      <c r="D100" s="65" t="s">
        <v>115</v>
      </c>
      <c r="E100" s="22" t="s">
        <v>39</v>
      </c>
      <c r="F100" s="73">
        <v>1</v>
      </c>
      <c r="G100" s="73">
        <v>77509</v>
      </c>
      <c r="H100" s="74">
        <v>100000</v>
      </c>
      <c r="I100" s="23" t="s">
        <v>58</v>
      </c>
    </row>
    <row r="101" spans="1:9" x14ac:dyDescent="0.2">
      <c r="A101" s="22" t="str">
        <f t="shared" si="1"/>
        <v>Vaupésp1Accidente de Transito Terrestre</v>
      </c>
      <c r="B101" s="72" t="s">
        <v>30</v>
      </c>
      <c r="C101" s="21" t="s">
        <v>42</v>
      </c>
      <c r="D101" s="65" t="s">
        <v>115</v>
      </c>
      <c r="E101" s="22" t="s">
        <v>39</v>
      </c>
      <c r="F101" s="73">
        <v>0</v>
      </c>
      <c r="G101" s="73">
        <v>32049</v>
      </c>
      <c r="H101" s="74">
        <v>100000</v>
      </c>
      <c r="I101" s="23" t="s">
        <v>58</v>
      </c>
    </row>
    <row r="102" spans="1:9" x14ac:dyDescent="0.2">
      <c r="A102" s="22" t="str">
        <f t="shared" si="1"/>
        <v>Vichadap1Accidente de Transito Terrestre</v>
      </c>
      <c r="B102" s="72" t="s">
        <v>31</v>
      </c>
      <c r="C102" s="21" t="s">
        <v>42</v>
      </c>
      <c r="D102" s="65" t="s">
        <v>115</v>
      </c>
      <c r="E102" s="22" t="s">
        <v>39</v>
      </c>
      <c r="F102" s="73">
        <v>0</v>
      </c>
      <c r="G102" s="73">
        <v>46026</v>
      </c>
      <c r="H102" s="74">
        <v>100000</v>
      </c>
      <c r="I102" s="23" t="s">
        <v>58</v>
      </c>
    </row>
    <row r="103" spans="1:9" x14ac:dyDescent="0.2">
      <c r="A103" s="22" t="str">
        <f t="shared" si="1"/>
        <v>Antioquiap2Accidente de Transito Terrestre</v>
      </c>
      <c r="B103" s="72" t="s">
        <v>1</v>
      </c>
      <c r="C103" s="21" t="s">
        <v>42</v>
      </c>
      <c r="D103" s="65" t="s">
        <v>116</v>
      </c>
      <c r="E103" s="22" t="s">
        <v>34</v>
      </c>
      <c r="F103" s="73">
        <v>354</v>
      </c>
      <c r="G103" s="73">
        <v>3961864</v>
      </c>
      <c r="H103" s="74">
        <v>100000</v>
      </c>
      <c r="I103" s="23" t="s">
        <v>58</v>
      </c>
    </row>
    <row r="104" spans="1:9" x14ac:dyDescent="0.2">
      <c r="A104" s="22" t="str">
        <f t="shared" si="1"/>
        <v>Atlánticop2Accidente de Transito Terrestre</v>
      </c>
      <c r="B104" s="72" t="s">
        <v>3</v>
      </c>
      <c r="C104" s="21" t="s">
        <v>42</v>
      </c>
      <c r="D104" s="65" t="s">
        <v>116</v>
      </c>
      <c r="E104" s="22" t="s">
        <v>34</v>
      </c>
      <c r="F104" s="73">
        <v>52</v>
      </c>
      <c r="G104" s="73">
        <v>1563686</v>
      </c>
      <c r="H104" s="74">
        <v>100000</v>
      </c>
      <c r="I104" s="23" t="s">
        <v>58</v>
      </c>
    </row>
    <row r="105" spans="1:9" x14ac:dyDescent="0.2">
      <c r="A105" s="22" t="str">
        <f t="shared" si="1"/>
        <v>Bogotáp2Accidente de Transito Terrestre</v>
      </c>
      <c r="B105" s="72" t="s">
        <v>4</v>
      </c>
      <c r="C105" s="21" t="s">
        <v>42</v>
      </c>
      <c r="D105" s="65" t="s">
        <v>116</v>
      </c>
      <c r="E105" s="22" t="s">
        <v>34</v>
      </c>
      <c r="F105" s="73">
        <v>127</v>
      </c>
      <c r="G105" s="73">
        <v>4574686</v>
      </c>
      <c r="H105" s="74">
        <v>100000</v>
      </c>
      <c r="I105" s="23" t="s">
        <v>58</v>
      </c>
    </row>
    <row r="106" spans="1:9" x14ac:dyDescent="0.2">
      <c r="A106" s="22" t="str">
        <f t="shared" si="1"/>
        <v>Bolívarp2Accidente de Transito Terrestre</v>
      </c>
      <c r="B106" s="72" t="s">
        <v>5</v>
      </c>
      <c r="C106" s="21" t="s">
        <v>42</v>
      </c>
      <c r="D106" s="65" t="s">
        <v>116</v>
      </c>
      <c r="E106" s="22" t="s">
        <v>34</v>
      </c>
      <c r="F106" s="73">
        <v>37</v>
      </c>
      <c r="G106" s="73">
        <v>1482993</v>
      </c>
      <c r="H106" s="74">
        <v>100000</v>
      </c>
      <c r="I106" s="23" t="s">
        <v>58</v>
      </c>
    </row>
    <row r="107" spans="1:9" x14ac:dyDescent="0.2">
      <c r="A107" s="22" t="str">
        <f t="shared" si="1"/>
        <v>Boyacáp2Accidente de Transito Terrestre</v>
      </c>
      <c r="B107" s="72" t="s">
        <v>6</v>
      </c>
      <c r="C107" s="21" t="s">
        <v>42</v>
      </c>
      <c r="D107" s="65" t="s">
        <v>116</v>
      </c>
      <c r="E107" s="22" t="s">
        <v>34</v>
      </c>
      <c r="F107" s="73">
        <v>50</v>
      </c>
      <c r="G107" s="73">
        <v>884002</v>
      </c>
      <c r="H107" s="74">
        <v>100000</v>
      </c>
      <c r="I107" s="23" t="s">
        <v>58</v>
      </c>
    </row>
    <row r="108" spans="1:9" x14ac:dyDescent="0.2">
      <c r="A108" s="22" t="str">
        <f t="shared" si="1"/>
        <v>Caldasp2Accidente de Transito Terrestre</v>
      </c>
      <c r="B108" s="72" t="s">
        <v>7</v>
      </c>
      <c r="C108" s="21" t="s">
        <v>42</v>
      </c>
      <c r="D108" s="65" t="s">
        <v>116</v>
      </c>
      <c r="E108" s="22" t="s">
        <v>34</v>
      </c>
      <c r="F108" s="73">
        <v>48</v>
      </c>
      <c r="G108" s="73">
        <v>602555</v>
      </c>
      <c r="H108" s="74">
        <v>100000</v>
      </c>
      <c r="I108" s="23" t="s">
        <v>58</v>
      </c>
    </row>
    <row r="109" spans="1:9" x14ac:dyDescent="0.2">
      <c r="A109" s="22" t="str">
        <f t="shared" si="1"/>
        <v>Caquetáp2Accidente de Transito Terrestre</v>
      </c>
      <c r="B109" s="72" t="s">
        <v>8</v>
      </c>
      <c r="C109" s="21" t="s">
        <v>42</v>
      </c>
      <c r="D109" s="65" t="s">
        <v>116</v>
      </c>
      <c r="E109" s="22" t="s">
        <v>34</v>
      </c>
      <c r="F109" s="73">
        <v>23</v>
      </c>
      <c r="G109" s="73">
        <v>361182</v>
      </c>
      <c r="H109" s="74">
        <v>100000</v>
      </c>
      <c r="I109" s="23" t="s">
        <v>58</v>
      </c>
    </row>
    <row r="110" spans="1:9" x14ac:dyDescent="0.2">
      <c r="A110" s="22" t="str">
        <f t="shared" si="1"/>
        <v>Caucap2Accidente de Transito Terrestre</v>
      </c>
      <c r="B110" s="72" t="s">
        <v>10</v>
      </c>
      <c r="C110" s="21" t="s">
        <v>42</v>
      </c>
      <c r="D110" s="65" t="s">
        <v>116</v>
      </c>
      <c r="E110" s="22" t="s">
        <v>34</v>
      </c>
      <c r="F110" s="73">
        <v>68</v>
      </c>
      <c r="G110" s="73">
        <v>993740</v>
      </c>
      <c r="H110" s="74">
        <v>100000</v>
      </c>
      <c r="I110" s="23" t="s">
        <v>58</v>
      </c>
    </row>
    <row r="111" spans="1:9" x14ac:dyDescent="0.2">
      <c r="A111" s="22" t="str">
        <f t="shared" si="1"/>
        <v>Cesarp2Accidente de Transito Terrestre</v>
      </c>
      <c r="B111" s="72" t="s">
        <v>11</v>
      </c>
      <c r="C111" s="21" t="s">
        <v>42</v>
      </c>
      <c r="D111" s="65" t="s">
        <v>116</v>
      </c>
      <c r="E111" s="22" t="s">
        <v>34</v>
      </c>
      <c r="F111" s="73">
        <v>89</v>
      </c>
      <c r="G111" s="73">
        <v>776906</v>
      </c>
      <c r="H111" s="74">
        <v>100000</v>
      </c>
      <c r="I111" s="23" t="s">
        <v>58</v>
      </c>
    </row>
    <row r="112" spans="1:9" x14ac:dyDescent="0.2">
      <c r="A112" s="22" t="str">
        <f t="shared" si="1"/>
        <v>Córdobap2Accidente de Transito Terrestre</v>
      </c>
      <c r="B112" s="72" t="s">
        <v>13</v>
      </c>
      <c r="C112" s="21" t="s">
        <v>42</v>
      </c>
      <c r="D112" s="65" t="s">
        <v>116</v>
      </c>
      <c r="E112" s="22" t="s">
        <v>34</v>
      </c>
      <c r="F112" s="73">
        <v>60</v>
      </c>
      <c r="G112" s="73">
        <v>1205931</v>
      </c>
      <c r="H112" s="74">
        <v>100000</v>
      </c>
      <c r="I112" s="23" t="s">
        <v>58</v>
      </c>
    </row>
    <row r="113" spans="1:9" x14ac:dyDescent="0.2">
      <c r="A113" s="22" t="str">
        <f t="shared" si="1"/>
        <v>Cundinamarcap2Accidente de Transito Terrestre</v>
      </c>
      <c r="B113" s="72" t="s">
        <v>14</v>
      </c>
      <c r="C113" s="21" t="s">
        <v>42</v>
      </c>
      <c r="D113" s="65" t="s">
        <v>116</v>
      </c>
      <c r="E113" s="22" t="s">
        <v>34</v>
      </c>
      <c r="F113" s="73">
        <v>95</v>
      </c>
      <c r="G113" s="73">
        <v>1735448</v>
      </c>
      <c r="H113" s="74">
        <v>100000</v>
      </c>
      <c r="I113" s="23" t="s">
        <v>58</v>
      </c>
    </row>
    <row r="114" spans="1:9" x14ac:dyDescent="0.2">
      <c r="A114" s="22" t="str">
        <f t="shared" si="1"/>
        <v>Chocóp2Accidente de Transito Terrestre</v>
      </c>
      <c r="B114" s="72" t="s">
        <v>12</v>
      </c>
      <c r="C114" s="21" t="s">
        <v>42</v>
      </c>
      <c r="D114" s="65" t="s">
        <v>116</v>
      </c>
      <c r="E114" s="22" t="s">
        <v>34</v>
      </c>
      <c r="F114" s="73">
        <v>7</v>
      </c>
      <c r="G114" s="73">
        <v>415042</v>
      </c>
      <c r="H114" s="74">
        <v>100000</v>
      </c>
      <c r="I114" s="23" t="s">
        <v>58</v>
      </c>
    </row>
    <row r="115" spans="1:9" x14ac:dyDescent="0.2">
      <c r="A115" s="22" t="str">
        <f t="shared" si="1"/>
        <v>Huilap2Accidente de Transito Terrestre</v>
      </c>
      <c r="B115" s="72" t="s">
        <v>17</v>
      </c>
      <c r="C115" s="21" t="s">
        <v>42</v>
      </c>
      <c r="D115" s="65" t="s">
        <v>116</v>
      </c>
      <c r="E115" s="22" t="s">
        <v>34</v>
      </c>
      <c r="F115" s="73">
        <v>93</v>
      </c>
      <c r="G115" s="73">
        <v>828153</v>
      </c>
      <c r="H115" s="74">
        <v>100000</v>
      </c>
      <c r="I115" s="23" t="s">
        <v>58</v>
      </c>
    </row>
    <row r="116" spans="1:9" x14ac:dyDescent="0.2">
      <c r="A116" s="22" t="str">
        <f t="shared" si="1"/>
        <v>La Guajirap2Accidente de Transito Terrestre</v>
      </c>
      <c r="B116" s="72" t="s">
        <v>18</v>
      </c>
      <c r="C116" s="21" t="s">
        <v>42</v>
      </c>
      <c r="D116" s="65" t="s">
        <v>116</v>
      </c>
      <c r="E116" s="22" t="s">
        <v>34</v>
      </c>
      <c r="F116" s="73">
        <v>46</v>
      </c>
      <c r="G116" s="73">
        <v>657093</v>
      </c>
      <c r="H116" s="74">
        <v>100000</v>
      </c>
      <c r="I116" s="23" t="s">
        <v>58</v>
      </c>
    </row>
    <row r="117" spans="1:9" x14ac:dyDescent="0.2">
      <c r="A117" s="22" t="str">
        <f t="shared" si="1"/>
        <v>Magdalenap2Accidente de Transito Terrestre</v>
      </c>
      <c r="B117" s="72" t="s">
        <v>19</v>
      </c>
      <c r="C117" s="21" t="s">
        <v>42</v>
      </c>
      <c r="D117" s="65" t="s">
        <v>116</v>
      </c>
      <c r="E117" s="22" t="s">
        <v>34</v>
      </c>
      <c r="F117" s="73">
        <v>64</v>
      </c>
      <c r="G117" s="73">
        <v>963897</v>
      </c>
      <c r="H117" s="74">
        <v>100000</v>
      </c>
      <c r="I117" s="23" t="s">
        <v>58</v>
      </c>
    </row>
    <row r="118" spans="1:9" x14ac:dyDescent="0.2">
      <c r="A118" s="22" t="str">
        <f t="shared" si="1"/>
        <v>Metap2Accidente de Transito Terrestre</v>
      </c>
      <c r="B118" s="72" t="s">
        <v>20</v>
      </c>
      <c r="C118" s="21" t="s">
        <v>42</v>
      </c>
      <c r="D118" s="65" t="s">
        <v>116</v>
      </c>
      <c r="E118" s="22" t="s">
        <v>34</v>
      </c>
      <c r="F118" s="73">
        <v>72</v>
      </c>
      <c r="G118" s="73">
        <v>627203</v>
      </c>
      <c r="H118" s="74">
        <v>100000</v>
      </c>
      <c r="I118" s="23" t="s">
        <v>58</v>
      </c>
    </row>
    <row r="119" spans="1:9" x14ac:dyDescent="0.2">
      <c r="A119" s="22" t="str">
        <f t="shared" si="1"/>
        <v>Nariñop2Accidente de Transito Terrestre</v>
      </c>
      <c r="B119" s="72" t="s">
        <v>21</v>
      </c>
      <c r="C119" s="21" t="s">
        <v>42</v>
      </c>
      <c r="D119" s="65" t="s">
        <v>116</v>
      </c>
      <c r="E119" s="22" t="s">
        <v>34</v>
      </c>
      <c r="F119" s="73">
        <v>96</v>
      </c>
      <c r="G119" s="73">
        <v>1194976</v>
      </c>
      <c r="H119" s="74">
        <v>100000</v>
      </c>
      <c r="I119" s="23" t="s">
        <v>58</v>
      </c>
    </row>
    <row r="120" spans="1:9" x14ac:dyDescent="0.2">
      <c r="A120" s="22" t="str">
        <f t="shared" si="1"/>
        <v>Norte de Santanderp2Accidente de Transito Terrestre</v>
      </c>
      <c r="B120" s="72" t="s">
        <v>22</v>
      </c>
      <c r="C120" s="21" t="s">
        <v>42</v>
      </c>
      <c r="D120" s="65" t="s">
        <v>116</v>
      </c>
      <c r="E120" s="22" t="s">
        <v>34</v>
      </c>
      <c r="F120" s="73">
        <v>82</v>
      </c>
      <c r="G120" s="73">
        <v>978597</v>
      </c>
      <c r="H120" s="74">
        <v>100000</v>
      </c>
      <c r="I120" s="23" t="s">
        <v>58</v>
      </c>
    </row>
    <row r="121" spans="1:9" x14ac:dyDescent="0.2">
      <c r="A121" s="22" t="str">
        <f t="shared" si="1"/>
        <v>Quindíop2Accidente de Transito Terrestre</v>
      </c>
      <c r="B121" s="67" t="s">
        <v>24</v>
      </c>
      <c r="C121" s="21" t="s">
        <v>42</v>
      </c>
      <c r="D121" s="65" t="s">
        <v>116</v>
      </c>
      <c r="E121" s="22" t="s">
        <v>34</v>
      </c>
      <c r="F121" s="73">
        <v>30</v>
      </c>
      <c r="G121" s="73">
        <v>349817</v>
      </c>
      <c r="H121" s="74">
        <v>100000</v>
      </c>
      <c r="I121" s="23" t="s">
        <v>58</v>
      </c>
    </row>
    <row r="122" spans="1:9" x14ac:dyDescent="0.2">
      <c r="A122" s="22" t="str">
        <f t="shared" si="1"/>
        <v>Risaraldap2Accidente de Transito Terrestre</v>
      </c>
      <c r="B122" s="72" t="s">
        <v>25</v>
      </c>
      <c r="C122" s="21" t="s">
        <v>42</v>
      </c>
      <c r="D122" s="65" t="s">
        <v>116</v>
      </c>
      <c r="E122" s="22" t="s">
        <v>34</v>
      </c>
      <c r="F122" s="73">
        <v>28</v>
      </c>
      <c r="G122" s="73">
        <v>590731</v>
      </c>
      <c r="H122" s="74">
        <v>100000</v>
      </c>
      <c r="I122" s="23" t="s">
        <v>58</v>
      </c>
    </row>
    <row r="123" spans="1:9" x14ac:dyDescent="0.2">
      <c r="A123" s="22" t="str">
        <f t="shared" si="1"/>
        <v>Santanderp2Accidente de Transito Terrestre</v>
      </c>
      <c r="B123" s="72" t="s">
        <v>27</v>
      </c>
      <c r="C123" s="21" t="s">
        <v>42</v>
      </c>
      <c r="D123" s="65" t="s">
        <v>116</v>
      </c>
      <c r="E123" s="22" t="s">
        <v>34</v>
      </c>
      <c r="F123" s="73">
        <v>95</v>
      </c>
      <c r="G123" s="73">
        <v>1331904</v>
      </c>
      <c r="H123" s="74">
        <v>100000</v>
      </c>
      <c r="I123" s="23" t="s">
        <v>58</v>
      </c>
    </row>
    <row r="124" spans="1:9" x14ac:dyDescent="0.2">
      <c r="A124" s="22" t="str">
        <f t="shared" si="1"/>
        <v>Sucrep2Accidente de Transito Terrestre</v>
      </c>
      <c r="B124" s="72" t="s">
        <v>28</v>
      </c>
      <c r="C124" s="21" t="s">
        <v>42</v>
      </c>
      <c r="D124" s="65" t="s">
        <v>116</v>
      </c>
      <c r="E124" s="22" t="s">
        <v>34</v>
      </c>
      <c r="F124" s="73">
        <v>35</v>
      </c>
      <c r="G124" s="73">
        <v>620320</v>
      </c>
      <c r="H124" s="74">
        <v>100000</v>
      </c>
      <c r="I124" s="23" t="s">
        <v>58</v>
      </c>
    </row>
    <row r="125" spans="1:9" x14ac:dyDescent="0.2">
      <c r="A125" s="22" t="str">
        <f t="shared" si="1"/>
        <v>Tolimap2Accidente de Transito Terrestre</v>
      </c>
      <c r="B125" s="72" t="s">
        <v>29</v>
      </c>
      <c r="C125" s="21" t="s">
        <v>42</v>
      </c>
      <c r="D125" s="65" t="s">
        <v>116</v>
      </c>
      <c r="E125" s="22" t="s">
        <v>34</v>
      </c>
      <c r="F125" s="73">
        <v>111</v>
      </c>
      <c r="G125" s="73">
        <v>968728</v>
      </c>
      <c r="H125" s="74">
        <v>100000</v>
      </c>
      <c r="I125" s="23" t="s">
        <v>58</v>
      </c>
    </row>
    <row r="126" spans="1:9" x14ac:dyDescent="0.2">
      <c r="A126" s="22" t="str">
        <f t="shared" si="1"/>
        <v>Valle Del Caucap2Accidente de Transito Terrestre</v>
      </c>
      <c r="B126" s="72" t="s">
        <v>59</v>
      </c>
      <c r="C126" s="21" t="s">
        <v>42</v>
      </c>
      <c r="D126" s="65" t="s">
        <v>116</v>
      </c>
      <c r="E126" s="22" t="s">
        <v>34</v>
      </c>
      <c r="F126" s="73">
        <v>189</v>
      </c>
      <c r="G126" s="73">
        <v>2806178</v>
      </c>
      <c r="H126" s="74">
        <v>100000</v>
      </c>
      <c r="I126" s="23" t="s">
        <v>58</v>
      </c>
    </row>
    <row r="127" spans="1:9" x14ac:dyDescent="0.2">
      <c r="A127" s="22" t="str">
        <f t="shared" si="1"/>
        <v>Araucap2Accidente de Transito Terrestre</v>
      </c>
      <c r="B127" s="72" t="s">
        <v>2</v>
      </c>
      <c r="C127" s="21" t="s">
        <v>42</v>
      </c>
      <c r="D127" s="65" t="s">
        <v>116</v>
      </c>
      <c r="E127" s="22" t="s">
        <v>34</v>
      </c>
      <c r="F127" s="73">
        <v>26</v>
      </c>
      <c r="G127" s="73">
        <v>205932</v>
      </c>
      <c r="H127" s="74">
        <v>100000</v>
      </c>
      <c r="I127" s="23" t="s">
        <v>58</v>
      </c>
    </row>
    <row r="128" spans="1:9" x14ac:dyDescent="0.2">
      <c r="A128" s="22" t="str">
        <f t="shared" si="1"/>
        <v>Casanarep2Accidente de Transito Terrestre</v>
      </c>
      <c r="B128" s="72" t="s">
        <v>9</v>
      </c>
      <c r="C128" s="21" t="s">
        <v>42</v>
      </c>
      <c r="D128" s="65" t="s">
        <v>116</v>
      </c>
      <c r="E128" s="22" t="s">
        <v>34</v>
      </c>
      <c r="F128" s="73">
        <v>37</v>
      </c>
      <c r="G128" s="73">
        <v>259181</v>
      </c>
      <c r="H128" s="74">
        <v>100000</v>
      </c>
      <c r="I128" s="23" t="s">
        <v>58</v>
      </c>
    </row>
    <row r="129" spans="1:9" x14ac:dyDescent="0.2">
      <c r="A129" s="22" t="str">
        <f t="shared" si="1"/>
        <v>Putumayop2Accidente de Transito Terrestre</v>
      </c>
      <c r="B129" s="72" t="s">
        <v>23</v>
      </c>
      <c r="C129" s="21" t="s">
        <v>42</v>
      </c>
      <c r="D129" s="65" t="s">
        <v>116</v>
      </c>
      <c r="E129" s="22" t="s">
        <v>34</v>
      </c>
      <c r="F129" s="73">
        <v>25</v>
      </c>
      <c r="G129" s="73">
        <v>277595</v>
      </c>
      <c r="H129" s="74">
        <v>100000</v>
      </c>
      <c r="I129" s="23" t="s">
        <v>58</v>
      </c>
    </row>
    <row r="130" spans="1:9" x14ac:dyDescent="0.2">
      <c r="A130" s="22" t="str">
        <f t="shared" si="1"/>
        <v>San Andrés y Providenciap2Accidente de Transito Terrestre</v>
      </c>
      <c r="B130" s="72" t="s">
        <v>26</v>
      </c>
      <c r="C130" s="21" t="s">
        <v>42</v>
      </c>
      <c r="D130" s="65" t="s">
        <v>116</v>
      </c>
      <c r="E130" s="22" t="s">
        <v>34</v>
      </c>
      <c r="F130" s="73">
        <v>6</v>
      </c>
      <c r="G130" s="73">
        <v>48276</v>
      </c>
      <c r="H130" s="74">
        <v>100000</v>
      </c>
      <c r="I130" s="23" t="s">
        <v>58</v>
      </c>
    </row>
    <row r="131" spans="1:9" x14ac:dyDescent="0.2">
      <c r="A131" s="22" t="str">
        <f t="shared" ref="A131:A194" si="2">CONCATENATE(B131,D131,C131)</f>
        <v>Amazonasp2Accidente de Transito Terrestre</v>
      </c>
      <c r="B131" s="72" t="s">
        <v>0</v>
      </c>
      <c r="C131" s="21" t="s">
        <v>42</v>
      </c>
      <c r="D131" s="65" t="s">
        <v>116</v>
      </c>
      <c r="E131" s="22" t="s">
        <v>34</v>
      </c>
      <c r="F131" s="73">
        <v>0</v>
      </c>
      <c r="G131" s="73">
        <v>64198</v>
      </c>
      <c r="H131" s="74">
        <v>100000</v>
      </c>
      <c r="I131" s="23" t="s">
        <v>58</v>
      </c>
    </row>
    <row r="132" spans="1:9" x14ac:dyDescent="0.2">
      <c r="A132" s="22" t="str">
        <f t="shared" si="2"/>
        <v>Guainíap2Accidente de Transito Terrestre</v>
      </c>
      <c r="B132" s="72" t="s">
        <v>15</v>
      </c>
      <c r="C132" s="21" t="s">
        <v>42</v>
      </c>
      <c r="D132" s="65" t="s">
        <v>116</v>
      </c>
      <c r="E132" s="22" t="s">
        <v>34</v>
      </c>
      <c r="F132" s="73">
        <v>0</v>
      </c>
      <c r="G132" s="73">
        <v>36308</v>
      </c>
      <c r="H132" s="74">
        <v>100000</v>
      </c>
      <c r="I132" s="23" t="s">
        <v>58</v>
      </c>
    </row>
    <row r="133" spans="1:9" x14ac:dyDescent="0.2">
      <c r="A133" s="22" t="str">
        <f t="shared" si="2"/>
        <v>Guaviarep2Accidente de Transito Terrestre</v>
      </c>
      <c r="B133" s="72" t="s">
        <v>16</v>
      </c>
      <c r="C133" s="21" t="s">
        <v>42</v>
      </c>
      <c r="D133" s="65" t="s">
        <v>116</v>
      </c>
      <c r="E133" s="22" t="s">
        <v>34</v>
      </c>
      <c r="F133" s="73">
        <v>2</v>
      </c>
      <c r="G133" s="73">
        <v>89347</v>
      </c>
      <c r="H133" s="74">
        <v>100000</v>
      </c>
      <c r="I133" s="23" t="s">
        <v>58</v>
      </c>
    </row>
    <row r="134" spans="1:9" x14ac:dyDescent="0.2">
      <c r="A134" s="22" t="str">
        <f t="shared" si="2"/>
        <v>Vaupésp2Accidente de Transito Terrestre</v>
      </c>
      <c r="B134" s="72" t="s">
        <v>30</v>
      </c>
      <c r="C134" s="21" t="s">
        <v>42</v>
      </c>
      <c r="D134" s="65" t="s">
        <v>116</v>
      </c>
      <c r="E134" s="22" t="s">
        <v>34</v>
      </c>
      <c r="F134" s="73">
        <v>1</v>
      </c>
      <c r="G134" s="73">
        <v>35940</v>
      </c>
      <c r="H134" s="74">
        <v>100000</v>
      </c>
      <c r="I134" s="23" t="s">
        <v>58</v>
      </c>
    </row>
    <row r="135" spans="1:9" x14ac:dyDescent="0.2">
      <c r="A135" s="22" t="str">
        <f t="shared" si="2"/>
        <v>Vichadap2Accidente de Transito Terrestre</v>
      </c>
      <c r="B135" s="72" t="s">
        <v>31</v>
      </c>
      <c r="C135" s="21" t="s">
        <v>42</v>
      </c>
      <c r="D135" s="65" t="s">
        <v>116</v>
      </c>
      <c r="E135" s="22" t="s">
        <v>34</v>
      </c>
      <c r="F135" s="73">
        <v>4</v>
      </c>
      <c r="G135" s="73">
        <v>58727</v>
      </c>
      <c r="H135" s="74">
        <v>100000</v>
      </c>
      <c r="I135" s="23" t="s">
        <v>58</v>
      </c>
    </row>
    <row r="136" spans="1:9" x14ac:dyDescent="0.2">
      <c r="A136" s="22" t="str">
        <f t="shared" si="2"/>
        <v>Antioquiap1Suicidio</v>
      </c>
      <c r="B136" s="72" t="s">
        <v>1</v>
      </c>
      <c r="C136" s="21" t="s">
        <v>43</v>
      </c>
      <c r="D136" s="65" t="s">
        <v>115</v>
      </c>
      <c r="E136" s="22" t="s">
        <v>39</v>
      </c>
      <c r="F136" s="73">
        <v>247</v>
      </c>
      <c r="G136" s="73">
        <v>3905635</v>
      </c>
      <c r="H136" s="74">
        <v>100000</v>
      </c>
      <c r="I136" s="23" t="s">
        <v>58</v>
      </c>
    </row>
    <row r="137" spans="1:9" x14ac:dyDescent="0.2">
      <c r="A137" s="22" t="str">
        <f t="shared" si="2"/>
        <v>Atlánticop1Suicidio</v>
      </c>
      <c r="B137" s="72" t="s">
        <v>3</v>
      </c>
      <c r="C137" s="21" t="s">
        <v>43</v>
      </c>
      <c r="D137" s="65" t="s">
        <v>115</v>
      </c>
      <c r="E137" s="22" t="s">
        <v>39</v>
      </c>
      <c r="F137" s="73">
        <v>29</v>
      </c>
      <c r="G137" s="73">
        <v>1545640</v>
      </c>
      <c r="H137" s="74">
        <v>100000</v>
      </c>
      <c r="I137" s="23" t="s">
        <v>58</v>
      </c>
    </row>
    <row r="138" spans="1:9" x14ac:dyDescent="0.2">
      <c r="A138" s="22" t="str">
        <f t="shared" si="2"/>
        <v>Bogotáp1Suicidio</v>
      </c>
      <c r="B138" s="72" t="s">
        <v>4</v>
      </c>
      <c r="C138" s="21" t="s">
        <v>43</v>
      </c>
      <c r="D138" s="65" t="s">
        <v>115</v>
      </c>
      <c r="E138" s="22" t="s">
        <v>39</v>
      </c>
      <c r="F138" s="73">
        <v>198</v>
      </c>
      <c r="G138" s="73">
        <v>4434484</v>
      </c>
      <c r="H138" s="74">
        <v>100000</v>
      </c>
      <c r="I138" s="23" t="s">
        <v>58</v>
      </c>
    </row>
    <row r="139" spans="1:9" x14ac:dyDescent="0.2">
      <c r="A139" s="22" t="str">
        <f t="shared" si="2"/>
        <v>Bolívarp1Suicidio</v>
      </c>
      <c r="B139" s="72" t="s">
        <v>5</v>
      </c>
      <c r="C139" s="21" t="s">
        <v>43</v>
      </c>
      <c r="D139" s="65" t="s">
        <v>115</v>
      </c>
      <c r="E139" s="22" t="s">
        <v>39</v>
      </c>
      <c r="F139" s="73">
        <v>25</v>
      </c>
      <c r="G139" s="73">
        <v>1396552</v>
      </c>
      <c r="H139" s="74">
        <v>100000</v>
      </c>
      <c r="I139" s="23" t="s">
        <v>58</v>
      </c>
    </row>
    <row r="140" spans="1:9" x14ac:dyDescent="0.2">
      <c r="A140" s="22" t="str">
        <f t="shared" si="2"/>
        <v>Boyacáp1Suicidio</v>
      </c>
      <c r="B140" s="72" t="s">
        <v>6</v>
      </c>
      <c r="C140" s="21" t="s">
        <v>43</v>
      </c>
      <c r="D140" s="65" t="s">
        <v>115</v>
      </c>
      <c r="E140" s="22" t="s">
        <v>39</v>
      </c>
      <c r="F140" s="73">
        <v>65</v>
      </c>
      <c r="G140" s="73">
        <v>906934</v>
      </c>
      <c r="H140" s="74">
        <v>100000</v>
      </c>
      <c r="I140" s="23" t="s">
        <v>58</v>
      </c>
    </row>
    <row r="141" spans="1:9" x14ac:dyDescent="0.2">
      <c r="A141" s="22" t="str">
        <f t="shared" si="2"/>
        <v>Caldasp1Suicidio</v>
      </c>
      <c r="B141" s="72" t="s">
        <v>7</v>
      </c>
      <c r="C141" s="21" t="s">
        <v>43</v>
      </c>
      <c r="D141" s="65" t="s">
        <v>115</v>
      </c>
      <c r="E141" s="22" t="s">
        <v>39</v>
      </c>
      <c r="F141" s="73">
        <v>59</v>
      </c>
      <c r="G141" s="73">
        <v>715437</v>
      </c>
      <c r="H141" s="74">
        <v>100000</v>
      </c>
      <c r="I141" s="23" t="s">
        <v>58</v>
      </c>
    </row>
    <row r="142" spans="1:9" x14ac:dyDescent="0.2">
      <c r="A142" s="22" t="str">
        <f t="shared" si="2"/>
        <v>Caquetáp1Suicidio</v>
      </c>
      <c r="B142" s="72" t="s">
        <v>8</v>
      </c>
      <c r="C142" s="21" t="s">
        <v>43</v>
      </c>
      <c r="D142" s="65" t="s">
        <v>115</v>
      </c>
      <c r="E142" s="22" t="s">
        <v>39</v>
      </c>
      <c r="F142" s="73">
        <v>28</v>
      </c>
      <c r="G142" s="73">
        <v>329406</v>
      </c>
      <c r="H142" s="74">
        <v>100000</v>
      </c>
      <c r="I142" s="23" t="s">
        <v>58</v>
      </c>
    </row>
    <row r="143" spans="1:9" x14ac:dyDescent="0.2">
      <c r="A143" s="22" t="str">
        <f t="shared" si="2"/>
        <v>Caucap1Suicidio</v>
      </c>
      <c r="B143" s="72" t="s">
        <v>10</v>
      </c>
      <c r="C143" s="21" t="s">
        <v>43</v>
      </c>
      <c r="D143" s="65" t="s">
        <v>115</v>
      </c>
      <c r="E143" s="22" t="s">
        <v>39</v>
      </c>
      <c r="F143" s="73">
        <v>85</v>
      </c>
      <c r="G143" s="73">
        <v>954018</v>
      </c>
      <c r="H143" s="74">
        <v>100000</v>
      </c>
      <c r="I143" s="23" t="s">
        <v>58</v>
      </c>
    </row>
    <row r="144" spans="1:9" x14ac:dyDescent="0.2">
      <c r="A144" s="22" t="str">
        <f t="shared" si="2"/>
        <v>Cesarp1Suicidio</v>
      </c>
      <c r="B144" s="72" t="s">
        <v>11</v>
      </c>
      <c r="C144" s="21" t="s">
        <v>43</v>
      </c>
      <c r="D144" s="65" t="s">
        <v>115</v>
      </c>
      <c r="E144" s="22" t="s">
        <v>39</v>
      </c>
      <c r="F144" s="73">
        <v>25</v>
      </c>
      <c r="G144" s="73">
        <v>713258</v>
      </c>
      <c r="H144" s="74">
        <v>100000</v>
      </c>
      <c r="I144" s="23" t="s">
        <v>58</v>
      </c>
    </row>
    <row r="145" spans="1:9" x14ac:dyDescent="0.2">
      <c r="A145" s="22" t="str">
        <f t="shared" si="2"/>
        <v>Córdobap1Suicidio</v>
      </c>
      <c r="B145" s="72" t="s">
        <v>13</v>
      </c>
      <c r="C145" s="21" t="s">
        <v>43</v>
      </c>
      <c r="D145" s="65" t="s">
        <v>115</v>
      </c>
      <c r="E145" s="22" t="s">
        <v>39</v>
      </c>
      <c r="F145" s="73">
        <v>29</v>
      </c>
      <c r="G145" s="73">
        <v>1095334</v>
      </c>
      <c r="H145" s="74">
        <v>100000</v>
      </c>
      <c r="I145" s="23" t="s">
        <v>58</v>
      </c>
    </row>
    <row r="146" spans="1:9" x14ac:dyDescent="0.2">
      <c r="A146" s="22" t="str">
        <f t="shared" si="2"/>
        <v>Cundinamarcap1Suicidio</v>
      </c>
      <c r="B146" s="72" t="s">
        <v>14</v>
      </c>
      <c r="C146" s="21" t="s">
        <v>43</v>
      </c>
      <c r="D146" s="65" t="s">
        <v>115</v>
      </c>
      <c r="E146" s="22" t="s">
        <v>39</v>
      </c>
      <c r="F146" s="73">
        <v>85</v>
      </c>
      <c r="G146" s="73">
        <v>1616620</v>
      </c>
      <c r="H146" s="74">
        <v>100000</v>
      </c>
      <c r="I146" s="23" t="s">
        <v>58</v>
      </c>
    </row>
    <row r="147" spans="1:9" x14ac:dyDescent="0.2">
      <c r="A147" s="22" t="str">
        <f t="shared" si="2"/>
        <v>Chocóp1Suicidio</v>
      </c>
      <c r="B147" s="72" t="s">
        <v>12</v>
      </c>
      <c r="C147" s="21" t="s">
        <v>43</v>
      </c>
      <c r="D147" s="65" t="s">
        <v>115</v>
      </c>
      <c r="E147" s="22" t="s">
        <v>39</v>
      </c>
      <c r="F147" s="73">
        <v>6</v>
      </c>
      <c r="G147" s="73">
        <v>417797</v>
      </c>
      <c r="H147" s="74">
        <v>100000</v>
      </c>
      <c r="I147" s="23" t="s">
        <v>58</v>
      </c>
    </row>
    <row r="148" spans="1:9" x14ac:dyDescent="0.2">
      <c r="A148" s="22" t="str">
        <f t="shared" si="2"/>
        <v>Huilap1Suicidio</v>
      </c>
      <c r="B148" s="72" t="s">
        <v>17</v>
      </c>
      <c r="C148" s="21" t="s">
        <v>43</v>
      </c>
      <c r="D148" s="65" t="s">
        <v>115</v>
      </c>
      <c r="E148" s="22" t="s">
        <v>39</v>
      </c>
      <c r="F148" s="73">
        <v>114</v>
      </c>
      <c r="G148" s="73">
        <v>737430</v>
      </c>
      <c r="H148" s="74">
        <v>100000</v>
      </c>
      <c r="I148" s="23" t="s">
        <v>58</v>
      </c>
    </row>
    <row r="149" spans="1:9" x14ac:dyDescent="0.2">
      <c r="A149" s="22" t="str">
        <f t="shared" si="2"/>
        <v>La Guajirap1Suicidio</v>
      </c>
      <c r="B149" s="72" t="s">
        <v>18</v>
      </c>
      <c r="C149" s="21" t="s">
        <v>43</v>
      </c>
      <c r="D149" s="65" t="s">
        <v>115</v>
      </c>
      <c r="E149" s="22" t="s">
        <v>39</v>
      </c>
      <c r="F149" s="73">
        <v>11</v>
      </c>
      <c r="G149" s="73">
        <v>484426</v>
      </c>
      <c r="H149" s="74">
        <v>100000</v>
      </c>
      <c r="I149" s="23" t="s">
        <v>58</v>
      </c>
    </row>
    <row r="150" spans="1:9" x14ac:dyDescent="0.2">
      <c r="A150" s="22" t="str">
        <f t="shared" si="2"/>
        <v>Magdalenap1Suicidio</v>
      </c>
      <c r="B150" s="72" t="s">
        <v>19</v>
      </c>
      <c r="C150" s="21" t="s">
        <v>43</v>
      </c>
      <c r="D150" s="65" t="s">
        <v>115</v>
      </c>
      <c r="E150" s="22" t="s">
        <v>39</v>
      </c>
      <c r="F150" s="73">
        <v>23</v>
      </c>
      <c r="G150" s="73">
        <v>876476</v>
      </c>
      <c r="H150" s="74">
        <v>100000</v>
      </c>
      <c r="I150" s="23" t="s">
        <v>58</v>
      </c>
    </row>
    <row r="151" spans="1:9" x14ac:dyDescent="0.2">
      <c r="A151" s="22" t="str">
        <f t="shared" si="2"/>
        <v>Metap1Suicidio</v>
      </c>
      <c r="B151" s="72" t="s">
        <v>20</v>
      </c>
      <c r="C151" s="21" t="s">
        <v>43</v>
      </c>
      <c r="D151" s="65" t="s">
        <v>115</v>
      </c>
      <c r="E151" s="22" t="s">
        <v>39</v>
      </c>
      <c r="F151" s="73">
        <v>29</v>
      </c>
      <c r="G151" s="73">
        <v>572385</v>
      </c>
      <c r="H151" s="74">
        <v>100000</v>
      </c>
      <c r="I151" s="23" t="s">
        <v>58</v>
      </c>
    </row>
    <row r="152" spans="1:9" x14ac:dyDescent="0.2">
      <c r="A152" s="22" t="str">
        <f t="shared" si="2"/>
        <v>Nariñop1Suicidio</v>
      </c>
      <c r="B152" s="72" t="s">
        <v>21</v>
      </c>
      <c r="C152" s="21" t="s">
        <v>43</v>
      </c>
      <c r="D152" s="65" t="s">
        <v>115</v>
      </c>
      <c r="E152" s="22" t="s">
        <v>39</v>
      </c>
      <c r="F152" s="73">
        <v>119</v>
      </c>
      <c r="G152" s="73">
        <v>1143116</v>
      </c>
      <c r="H152" s="74">
        <v>100000</v>
      </c>
      <c r="I152" s="23" t="s">
        <v>58</v>
      </c>
    </row>
    <row r="153" spans="1:9" x14ac:dyDescent="0.2">
      <c r="A153" s="22" t="str">
        <f t="shared" si="2"/>
        <v>Norte de Santanderp1Suicidio</v>
      </c>
      <c r="B153" s="72" t="s">
        <v>22</v>
      </c>
      <c r="C153" s="21" t="s">
        <v>43</v>
      </c>
      <c r="D153" s="65" t="s">
        <v>115</v>
      </c>
      <c r="E153" s="22" t="s">
        <v>39</v>
      </c>
      <c r="F153" s="73">
        <v>42</v>
      </c>
      <c r="G153" s="73">
        <v>908338</v>
      </c>
      <c r="H153" s="74">
        <v>100000</v>
      </c>
      <c r="I153" s="23" t="s">
        <v>58</v>
      </c>
    </row>
    <row r="154" spans="1:9" x14ac:dyDescent="0.2">
      <c r="A154" s="22" t="str">
        <f t="shared" si="2"/>
        <v>Quindíop1Suicidio</v>
      </c>
      <c r="B154" s="67" t="s">
        <v>24</v>
      </c>
      <c r="C154" s="21" t="s">
        <v>43</v>
      </c>
      <c r="D154" s="65" t="s">
        <v>115</v>
      </c>
      <c r="E154" s="22" t="s">
        <v>39</v>
      </c>
      <c r="F154" s="73">
        <v>25</v>
      </c>
      <c r="G154" s="73">
        <v>354315</v>
      </c>
      <c r="H154" s="74">
        <v>100000</v>
      </c>
      <c r="I154" s="23" t="s">
        <v>58</v>
      </c>
    </row>
    <row r="155" spans="1:9" x14ac:dyDescent="0.2">
      <c r="A155" s="22" t="str">
        <f t="shared" si="2"/>
        <v>Risaraldap1Suicidio</v>
      </c>
      <c r="B155" s="72" t="s">
        <v>25</v>
      </c>
      <c r="C155" s="21" t="s">
        <v>43</v>
      </c>
      <c r="D155" s="65" t="s">
        <v>115</v>
      </c>
      <c r="E155" s="22" t="s">
        <v>39</v>
      </c>
      <c r="F155" s="73">
        <v>40</v>
      </c>
      <c r="G155" s="73">
        <v>610262</v>
      </c>
      <c r="H155" s="74">
        <v>100000</v>
      </c>
      <c r="I155" s="23" t="s">
        <v>58</v>
      </c>
    </row>
    <row r="156" spans="1:9" x14ac:dyDescent="0.2">
      <c r="A156" s="22" t="str">
        <f t="shared" si="2"/>
        <v>Santanderp1Suicidio</v>
      </c>
      <c r="B156" s="72" t="s">
        <v>27</v>
      </c>
      <c r="C156" s="21" t="s">
        <v>43</v>
      </c>
      <c r="D156" s="65" t="s">
        <v>115</v>
      </c>
      <c r="E156" s="22" t="s">
        <v>39</v>
      </c>
      <c r="F156" s="73">
        <v>60</v>
      </c>
      <c r="G156" s="73">
        <v>1418731</v>
      </c>
      <c r="H156" s="74">
        <v>100000</v>
      </c>
      <c r="I156" s="23" t="s">
        <v>58</v>
      </c>
    </row>
    <row r="157" spans="1:9" x14ac:dyDescent="0.2">
      <c r="A157" s="22" t="str">
        <f t="shared" si="2"/>
        <v>Sucrep1Suicidio</v>
      </c>
      <c r="B157" s="72" t="s">
        <v>28</v>
      </c>
      <c r="C157" s="21" t="s">
        <v>43</v>
      </c>
      <c r="D157" s="65" t="s">
        <v>115</v>
      </c>
      <c r="E157" s="22" t="s">
        <v>39</v>
      </c>
      <c r="F157" s="73">
        <v>14</v>
      </c>
      <c r="G157" s="73">
        <v>587661</v>
      </c>
      <c r="H157" s="74">
        <v>100000</v>
      </c>
      <c r="I157" s="23" t="s">
        <v>58</v>
      </c>
    </row>
    <row r="158" spans="1:9" x14ac:dyDescent="0.2">
      <c r="A158" s="22" t="str">
        <f t="shared" si="2"/>
        <v>Tolimap1Suicidio</v>
      </c>
      <c r="B158" s="72" t="s">
        <v>29</v>
      </c>
      <c r="C158" s="21" t="s">
        <v>43</v>
      </c>
      <c r="D158" s="65" t="s">
        <v>115</v>
      </c>
      <c r="E158" s="22" t="s">
        <v>39</v>
      </c>
      <c r="F158" s="73">
        <v>101</v>
      </c>
      <c r="G158" s="73">
        <v>979330</v>
      </c>
      <c r="H158" s="74">
        <v>100000</v>
      </c>
      <c r="I158" s="23" t="s">
        <v>58</v>
      </c>
    </row>
    <row r="159" spans="1:9" x14ac:dyDescent="0.2">
      <c r="A159" s="22" t="str">
        <f t="shared" si="2"/>
        <v>Valle Del Caucap1Suicidio</v>
      </c>
      <c r="B159" s="72" t="s">
        <v>59</v>
      </c>
      <c r="C159" s="21" t="s">
        <v>43</v>
      </c>
      <c r="D159" s="65" t="s">
        <v>115</v>
      </c>
      <c r="E159" s="22" t="s">
        <v>39</v>
      </c>
      <c r="F159" s="73">
        <v>173</v>
      </c>
      <c r="G159" s="73">
        <v>2869203</v>
      </c>
      <c r="H159" s="74">
        <v>100000</v>
      </c>
      <c r="I159" s="23" t="s">
        <v>58</v>
      </c>
    </row>
    <row r="160" spans="1:9" x14ac:dyDescent="0.2">
      <c r="A160" s="22" t="str">
        <f t="shared" si="2"/>
        <v>Araucap1Suicidio</v>
      </c>
      <c r="B160" s="72" t="s">
        <v>2</v>
      </c>
      <c r="C160" s="21" t="s">
        <v>43</v>
      </c>
      <c r="D160" s="65" t="s">
        <v>115</v>
      </c>
      <c r="E160" s="22" t="s">
        <v>39</v>
      </c>
      <c r="F160" s="73">
        <v>14</v>
      </c>
      <c r="G160" s="73">
        <v>175113</v>
      </c>
      <c r="H160" s="74">
        <v>100000</v>
      </c>
      <c r="I160" s="23" t="s">
        <v>58</v>
      </c>
    </row>
    <row r="161" spans="1:9" x14ac:dyDescent="0.2">
      <c r="A161" s="22" t="str">
        <f t="shared" si="2"/>
        <v>Casanarep1Suicidio</v>
      </c>
      <c r="B161" s="72" t="s">
        <v>9</v>
      </c>
      <c r="C161" s="21" t="s">
        <v>43</v>
      </c>
      <c r="D161" s="65" t="s">
        <v>115</v>
      </c>
      <c r="E161" s="22" t="s">
        <v>39</v>
      </c>
      <c r="F161" s="73">
        <v>15</v>
      </c>
      <c r="G161" s="73">
        <v>221201</v>
      </c>
      <c r="H161" s="74">
        <v>100000</v>
      </c>
      <c r="I161" s="23" t="s">
        <v>58</v>
      </c>
    </row>
    <row r="162" spans="1:9" x14ac:dyDescent="0.2">
      <c r="A162" s="22" t="str">
        <f t="shared" si="2"/>
        <v>Putumayop1Suicidio</v>
      </c>
      <c r="B162" s="72" t="s">
        <v>23</v>
      </c>
      <c r="C162" s="21" t="s">
        <v>43</v>
      </c>
      <c r="D162" s="65" t="s">
        <v>115</v>
      </c>
      <c r="E162" s="22" t="s">
        <v>39</v>
      </c>
      <c r="F162" s="73">
        <v>19</v>
      </c>
      <c r="G162" s="73">
        <v>246842</v>
      </c>
      <c r="H162" s="74">
        <v>100000</v>
      </c>
      <c r="I162" s="23" t="s">
        <v>58</v>
      </c>
    </row>
    <row r="163" spans="1:9" x14ac:dyDescent="0.2">
      <c r="A163" s="22" t="str">
        <f t="shared" si="2"/>
        <v>San Andrés y Providenciap1Suicidio</v>
      </c>
      <c r="B163" s="72" t="s">
        <v>26</v>
      </c>
      <c r="C163" s="21" t="s">
        <v>43</v>
      </c>
      <c r="D163" s="65" t="s">
        <v>115</v>
      </c>
      <c r="E163" s="22" t="s">
        <v>39</v>
      </c>
      <c r="F163" s="73">
        <v>2</v>
      </c>
      <c r="G163" s="73">
        <v>49095</v>
      </c>
      <c r="H163" s="74">
        <v>100000</v>
      </c>
      <c r="I163" s="23" t="s">
        <v>58</v>
      </c>
    </row>
    <row r="164" spans="1:9" x14ac:dyDescent="0.2">
      <c r="A164" s="22" t="str">
        <f t="shared" si="2"/>
        <v>Amazonasp1Suicidio</v>
      </c>
      <c r="B164" s="72" t="s">
        <v>0</v>
      </c>
      <c r="C164" s="21" t="s">
        <v>43</v>
      </c>
      <c r="D164" s="65" t="s">
        <v>115</v>
      </c>
      <c r="E164" s="22" t="s">
        <v>39</v>
      </c>
      <c r="F164" s="73">
        <v>3</v>
      </c>
      <c r="G164" s="73">
        <v>59624</v>
      </c>
      <c r="H164" s="74">
        <v>100000</v>
      </c>
      <c r="I164" s="23" t="s">
        <v>58</v>
      </c>
    </row>
    <row r="165" spans="1:9" x14ac:dyDescent="0.2">
      <c r="A165" s="22" t="str">
        <f t="shared" si="2"/>
        <v>Guainíap1Suicidio</v>
      </c>
      <c r="B165" s="72" t="s">
        <v>15</v>
      </c>
      <c r="C165" s="21" t="s">
        <v>43</v>
      </c>
      <c r="D165" s="65" t="s">
        <v>115</v>
      </c>
      <c r="E165" s="22" t="s">
        <v>39</v>
      </c>
      <c r="F165" s="73">
        <v>2</v>
      </c>
      <c r="G165" s="73">
        <v>30204</v>
      </c>
      <c r="H165" s="74">
        <v>100000</v>
      </c>
      <c r="I165" s="23" t="s">
        <v>58</v>
      </c>
    </row>
    <row r="166" spans="1:9" x14ac:dyDescent="0.2">
      <c r="A166" s="22" t="str">
        <f t="shared" si="2"/>
        <v>Guaviarep1Suicidio</v>
      </c>
      <c r="B166" s="72" t="s">
        <v>16</v>
      </c>
      <c r="C166" s="21" t="s">
        <v>43</v>
      </c>
      <c r="D166" s="65" t="s">
        <v>115</v>
      </c>
      <c r="E166" s="22" t="s">
        <v>39</v>
      </c>
      <c r="F166" s="73">
        <v>5</v>
      </c>
      <c r="G166" s="73">
        <v>77509</v>
      </c>
      <c r="H166" s="74">
        <v>100000</v>
      </c>
      <c r="I166" s="23" t="s">
        <v>58</v>
      </c>
    </row>
    <row r="167" spans="1:9" x14ac:dyDescent="0.2">
      <c r="A167" s="22" t="str">
        <f t="shared" si="2"/>
        <v>Vaupésp1Suicidio</v>
      </c>
      <c r="B167" s="72" t="s">
        <v>30</v>
      </c>
      <c r="C167" s="21" t="s">
        <v>43</v>
      </c>
      <c r="D167" s="65" t="s">
        <v>115</v>
      </c>
      <c r="E167" s="22" t="s">
        <v>39</v>
      </c>
      <c r="F167" s="73">
        <v>1</v>
      </c>
      <c r="G167" s="73">
        <v>32049</v>
      </c>
      <c r="H167" s="74">
        <v>100000</v>
      </c>
      <c r="I167" s="23" t="s">
        <v>58</v>
      </c>
    </row>
    <row r="168" spans="1:9" x14ac:dyDescent="0.2">
      <c r="A168" s="22" t="str">
        <f t="shared" si="2"/>
        <v>Vichadap1Suicidio</v>
      </c>
      <c r="B168" s="72" t="s">
        <v>31</v>
      </c>
      <c r="C168" s="21" t="s">
        <v>43</v>
      </c>
      <c r="D168" s="65" t="s">
        <v>115</v>
      </c>
      <c r="E168" s="22" t="s">
        <v>39</v>
      </c>
      <c r="F168" s="73">
        <v>2</v>
      </c>
      <c r="G168" s="73">
        <v>46026</v>
      </c>
      <c r="H168" s="74">
        <v>100000</v>
      </c>
      <c r="I168" s="23" t="s">
        <v>58</v>
      </c>
    </row>
    <row r="169" spans="1:9" x14ac:dyDescent="0.2">
      <c r="A169" s="22" t="str">
        <f t="shared" si="2"/>
        <v>Antioquiap2Suicidio</v>
      </c>
      <c r="B169" s="72" t="s">
        <v>1</v>
      </c>
      <c r="C169" s="21" t="s">
        <v>43</v>
      </c>
      <c r="D169" s="65" t="s">
        <v>116</v>
      </c>
      <c r="E169" s="22" t="s">
        <v>34</v>
      </c>
      <c r="F169" s="73">
        <v>191</v>
      </c>
      <c r="G169" s="73">
        <v>3961864</v>
      </c>
      <c r="H169" s="74">
        <v>100000</v>
      </c>
      <c r="I169" s="23" t="s">
        <v>58</v>
      </c>
    </row>
    <row r="170" spans="1:9" x14ac:dyDescent="0.2">
      <c r="A170" s="22" t="str">
        <f t="shared" si="2"/>
        <v>Atlánticop2Suicidio</v>
      </c>
      <c r="B170" s="72" t="s">
        <v>3</v>
      </c>
      <c r="C170" s="21" t="s">
        <v>43</v>
      </c>
      <c r="D170" s="65" t="s">
        <v>116</v>
      </c>
      <c r="E170" s="22" t="s">
        <v>34</v>
      </c>
      <c r="F170" s="73">
        <v>21</v>
      </c>
      <c r="G170" s="73">
        <v>1563686</v>
      </c>
      <c r="H170" s="74">
        <v>100000</v>
      </c>
      <c r="I170" s="23" t="s">
        <v>58</v>
      </c>
    </row>
    <row r="171" spans="1:9" x14ac:dyDescent="0.2">
      <c r="A171" s="22" t="str">
        <f t="shared" si="2"/>
        <v>Bogotáp2Suicidio</v>
      </c>
      <c r="B171" s="72" t="s">
        <v>4</v>
      </c>
      <c r="C171" s="21" t="s">
        <v>43</v>
      </c>
      <c r="D171" s="65" t="s">
        <v>116</v>
      </c>
      <c r="E171" s="22" t="s">
        <v>34</v>
      </c>
      <c r="F171" s="73">
        <v>126</v>
      </c>
      <c r="G171" s="73">
        <v>4574686</v>
      </c>
      <c r="H171" s="74">
        <v>100000</v>
      </c>
      <c r="I171" s="23" t="s">
        <v>58</v>
      </c>
    </row>
    <row r="172" spans="1:9" x14ac:dyDescent="0.2">
      <c r="A172" s="22" t="str">
        <f t="shared" si="2"/>
        <v>Bolívarp2Suicidio</v>
      </c>
      <c r="B172" s="72" t="s">
        <v>5</v>
      </c>
      <c r="C172" s="21" t="s">
        <v>43</v>
      </c>
      <c r="D172" s="65" t="s">
        <v>116</v>
      </c>
      <c r="E172" s="22" t="s">
        <v>34</v>
      </c>
      <c r="F172" s="73">
        <v>19</v>
      </c>
      <c r="G172" s="73">
        <v>1482993</v>
      </c>
      <c r="H172" s="74">
        <v>100000</v>
      </c>
      <c r="I172" s="23" t="s">
        <v>58</v>
      </c>
    </row>
    <row r="173" spans="1:9" x14ac:dyDescent="0.2">
      <c r="A173" s="22" t="str">
        <f t="shared" si="2"/>
        <v>Boyacáp2Suicidio</v>
      </c>
      <c r="B173" s="72" t="s">
        <v>6</v>
      </c>
      <c r="C173" s="21" t="s">
        <v>43</v>
      </c>
      <c r="D173" s="65" t="s">
        <v>116</v>
      </c>
      <c r="E173" s="22" t="s">
        <v>34</v>
      </c>
      <c r="F173" s="73">
        <v>47</v>
      </c>
      <c r="G173" s="73">
        <v>884002</v>
      </c>
      <c r="H173" s="74">
        <v>100000</v>
      </c>
      <c r="I173" s="23" t="s">
        <v>58</v>
      </c>
    </row>
    <row r="174" spans="1:9" x14ac:dyDescent="0.2">
      <c r="A174" s="22" t="str">
        <f t="shared" si="2"/>
        <v>Caldasp2Suicidio</v>
      </c>
      <c r="B174" s="72" t="s">
        <v>7</v>
      </c>
      <c r="C174" s="21" t="s">
        <v>43</v>
      </c>
      <c r="D174" s="65" t="s">
        <v>116</v>
      </c>
      <c r="E174" s="22" t="s">
        <v>34</v>
      </c>
      <c r="F174" s="73">
        <v>39</v>
      </c>
      <c r="G174" s="73">
        <v>602555</v>
      </c>
      <c r="H174" s="74">
        <v>100000</v>
      </c>
      <c r="I174" s="23" t="s">
        <v>58</v>
      </c>
    </row>
    <row r="175" spans="1:9" x14ac:dyDescent="0.2">
      <c r="A175" s="22" t="str">
        <f t="shared" si="2"/>
        <v>Caquetáp2Suicidio</v>
      </c>
      <c r="B175" s="72" t="s">
        <v>8</v>
      </c>
      <c r="C175" s="21" t="s">
        <v>43</v>
      </c>
      <c r="D175" s="65" t="s">
        <v>116</v>
      </c>
      <c r="E175" s="22" t="s">
        <v>34</v>
      </c>
      <c r="F175" s="73">
        <v>21</v>
      </c>
      <c r="G175" s="73">
        <v>361182</v>
      </c>
      <c r="H175" s="74">
        <v>100000</v>
      </c>
      <c r="I175" s="23" t="s">
        <v>58</v>
      </c>
    </row>
    <row r="176" spans="1:9" x14ac:dyDescent="0.2">
      <c r="A176" s="22" t="str">
        <f t="shared" si="2"/>
        <v>Caucap2Suicidio</v>
      </c>
      <c r="B176" s="72" t="s">
        <v>10</v>
      </c>
      <c r="C176" s="21" t="s">
        <v>43</v>
      </c>
      <c r="D176" s="65" t="s">
        <v>116</v>
      </c>
      <c r="E176" s="22" t="s">
        <v>34</v>
      </c>
      <c r="F176" s="73">
        <v>61</v>
      </c>
      <c r="G176" s="73">
        <v>993740</v>
      </c>
      <c r="H176" s="74">
        <v>100000</v>
      </c>
      <c r="I176" s="23" t="s">
        <v>58</v>
      </c>
    </row>
    <row r="177" spans="1:9" x14ac:dyDescent="0.2">
      <c r="A177" s="22" t="str">
        <f t="shared" si="2"/>
        <v>Cesarp2Suicidio</v>
      </c>
      <c r="B177" s="72" t="s">
        <v>11</v>
      </c>
      <c r="C177" s="21" t="s">
        <v>43</v>
      </c>
      <c r="D177" s="65" t="s">
        <v>116</v>
      </c>
      <c r="E177" s="22" t="s">
        <v>34</v>
      </c>
      <c r="F177" s="73">
        <v>26</v>
      </c>
      <c r="G177" s="73">
        <v>776906</v>
      </c>
      <c r="H177" s="74">
        <v>100000</v>
      </c>
      <c r="I177" s="23" t="s">
        <v>58</v>
      </c>
    </row>
    <row r="178" spans="1:9" x14ac:dyDescent="0.2">
      <c r="A178" s="22" t="str">
        <f t="shared" si="2"/>
        <v>Córdobap2Suicidio</v>
      </c>
      <c r="B178" s="72" t="s">
        <v>13</v>
      </c>
      <c r="C178" s="21" t="s">
        <v>43</v>
      </c>
      <c r="D178" s="65" t="s">
        <v>116</v>
      </c>
      <c r="E178" s="22" t="s">
        <v>34</v>
      </c>
      <c r="F178" s="73">
        <v>43</v>
      </c>
      <c r="G178" s="73">
        <v>1205931</v>
      </c>
      <c r="H178" s="74">
        <v>100000</v>
      </c>
      <c r="I178" s="23" t="s">
        <v>58</v>
      </c>
    </row>
    <row r="179" spans="1:9" x14ac:dyDescent="0.2">
      <c r="A179" s="22" t="str">
        <f t="shared" si="2"/>
        <v>Cundinamarcap2Suicidio</v>
      </c>
      <c r="B179" s="72" t="s">
        <v>14</v>
      </c>
      <c r="C179" s="21" t="s">
        <v>43</v>
      </c>
      <c r="D179" s="65" t="s">
        <v>116</v>
      </c>
      <c r="E179" s="22" t="s">
        <v>34</v>
      </c>
      <c r="F179" s="73">
        <v>66</v>
      </c>
      <c r="G179" s="73">
        <v>1735448</v>
      </c>
      <c r="H179" s="74">
        <v>100000</v>
      </c>
      <c r="I179" s="23" t="s">
        <v>58</v>
      </c>
    </row>
    <row r="180" spans="1:9" x14ac:dyDescent="0.2">
      <c r="A180" s="22" t="str">
        <f t="shared" si="2"/>
        <v>Chocóp2Suicidio</v>
      </c>
      <c r="B180" s="72" t="s">
        <v>12</v>
      </c>
      <c r="C180" s="21" t="s">
        <v>43</v>
      </c>
      <c r="D180" s="65" t="s">
        <v>116</v>
      </c>
      <c r="E180" s="22" t="s">
        <v>34</v>
      </c>
      <c r="F180" s="73">
        <v>1</v>
      </c>
      <c r="G180" s="73">
        <v>415042</v>
      </c>
      <c r="H180" s="74">
        <v>100000</v>
      </c>
      <c r="I180" s="23" t="s">
        <v>58</v>
      </c>
    </row>
    <row r="181" spans="1:9" x14ac:dyDescent="0.2">
      <c r="A181" s="22" t="str">
        <f t="shared" si="2"/>
        <v>Huilap2Suicidio</v>
      </c>
      <c r="B181" s="72" t="s">
        <v>17</v>
      </c>
      <c r="C181" s="21" t="s">
        <v>43</v>
      </c>
      <c r="D181" s="65" t="s">
        <v>116</v>
      </c>
      <c r="E181" s="22" t="s">
        <v>34</v>
      </c>
      <c r="F181" s="73">
        <v>84</v>
      </c>
      <c r="G181" s="73">
        <v>828153</v>
      </c>
      <c r="H181" s="74">
        <v>100000</v>
      </c>
      <c r="I181" s="23" t="s">
        <v>58</v>
      </c>
    </row>
    <row r="182" spans="1:9" x14ac:dyDescent="0.2">
      <c r="A182" s="22" t="str">
        <f t="shared" si="2"/>
        <v>La Guajirap2Suicidio</v>
      </c>
      <c r="B182" s="72" t="s">
        <v>18</v>
      </c>
      <c r="C182" s="21" t="s">
        <v>43</v>
      </c>
      <c r="D182" s="65" t="s">
        <v>116</v>
      </c>
      <c r="E182" s="22" t="s">
        <v>34</v>
      </c>
      <c r="F182" s="73">
        <v>11</v>
      </c>
      <c r="G182" s="73">
        <v>657093</v>
      </c>
      <c r="H182" s="74">
        <v>100000</v>
      </c>
      <c r="I182" s="23" t="s">
        <v>58</v>
      </c>
    </row>
    <row r="183" spans="1:9" x14ac:dyDescent="0.2">
      <c r="A183" s="22" t="str">
        <f t="shared" si="2"/>
        <v>Magdalenap2Suicidio</v>
      </c>
      <c r="B183" s="72" t="s">
        <v>19</v>
      </c>
      <c r="C183" s="21" t="s">
        <v>43</v>
      </c>
      <c r="D183" s="65" t="s">
        <v>116</v>
      </c>
      <c r="E183" s="22" t="s">
        <v>34</v>
      </c>
      <c r="F183" s="73">
        <v>11</v>
      </c>
      <c r="G183" s="73">
        <v>963897</v>
      </c>
      <c r="H183" s="74">
        <v>100000</v>
      </c>
      <c r="I183" s="23" t="s">
        <v>58</v>
      </c>
    </row>
    <row r="184" spans="1:9" x14ac:dyDescent="0.2">
      <c r="A184" s="22" t="str">
        <f t="shared" si="2"/>
        <v>Metap2Suicidio</v>
      </c>
      <c r="B184" s="72" t="s">
        <v>20</v>
      </c>
      <c r="C184" s="21" t="s">
        <v>43</v>
      </c>
      <c r="D184" s="65" t="s">
        <v>116</v>
      </c>
      <c r="E184" s="22" t="s">
        <v>34</v>
      </c>
      <c r="F184" s="73">
        <v>38</v>
      </c>
      <c r="G184" s="73">
        <v>627203</v>
      </c>
      <c r="H184" s="74">
        <v>100000</v>
      </c>
      <c r="I184" s="23" t="s">
        <v>58</v>
      </c>
    </row>
    <row r="185" spans="1:9" x14ac:dyDescent="0.2">
      <c r="A185" s="22" t="str">
        <f t="shared" si="2"/>
        <v>Nariñop2Suicidio</v>
      </c>
      <c r="B185" s="72" t="s">
        <v>21</v>
      </c>
      <c r="C185" s="21" t="s">
        <v>43</v>
      </c>
      <c r="D185" s="65" t="s">
        <v>116</v>
      </c>
      <c r="E185" s="22" t="s">
        <v>34</v>
      </c>
      <c r="F185" s="73">
        <v>98</v>
      </c>
      <c r="G185" s="73">
        <v>1194976</v>
      </c>
      <c r="H185" s="74">
        <v>100000</v>
      </c>
      <c r="I185" s="23" t="s">
        <v>58</v>
      </c>
    </row>
    <row r="186" spans="1:9" x14ac:dyDescent="0.2">
      <c r="A186" s="22" t="str">
        <f t="shared" si="2"/>
        <v>Norte de Santanderp2Suicidio</v>
      </c>
      <c r="B186" s="72" t="s">
        <v>22</v>
      </c>
      <c r="C186" s="21" t="s">
        <v>43</v>
      </c>
      <c r="D186" s="65" t="s">
        <v>116</v>
      </c>
      <c r="E186" s="22" t="s">
        <v>34</v>
      </c>
      <c r="F186" s="73">
        <v>30</v>
      </c>
      <c r="G186" s="73">
        <v>978597</v>
      </c>
      <c r="H186" s="74">
        <v>100000</v>
      </c>
      <c r="I186" s="23" t="s">
        <v>58</v>
      </c>
    </row>
    <row r="187" spans="1:9" x14ac:dyDescent="0.2">
      <c r="A187" s="22" t="str">
        <f t="shared" si="2"/>
        <v>Quindíop2Suicidio</v>
      </c>
      <c r="B187" s="67" t="s">
        <v>24</v>
      </c>
      <c r="C187" s="21" t="s">
        <v>43</v>
      </c>
      <c r="D187" s="65" t="s">
        <v>116</v>
      </c>
      <c r="E187" s="22" t="s">
        <v>34</v>
      </c>
      <c r="F187" s="73">
        <v>18</v>
      </c>
      <c r="G187" s="73">
        <v>349817</v>
      </c>
      <c r="H187" s="74">
        <v>100000</v>
      </c>
      <c r="I187" s="23" t="s">
        <v>58</v>
      </c>
    </row>
    <row r="188" spans="1:9" x14ac:dyDescent="0.2">
      <c r="A188" s="22" t="str">
        <f t="shared" si="2"/>
        <v>Risaraldap2Suicidio</v>
      </c>
      <c r="B188" s="72" t="s">
        <v>25</v>
      </c>
      <c r="C188" s="21" t="s">
        <v>43</v>
      </c>
      <c r="D188" s="65" t="s">
        <v>116</v>
      </c>
      <c r="E188" s="22" t="s">
        <v>34</v>
      </c>
      <c r="F188" s="73">
        <v>38</v>
      </c>
      <c r="G188" s="73">
        <v>590731</v>
      </c>
      <c r="H188" s="74">
        <v>100000</v>
      </c>
      <c r="I188" s="23" t="s">
        <v>58</v>
      </c>
    </row>
    <row r="189" spans="1:9" x14ac:dyDescent="0.2">
      <c r="A189" s="22" t="str">
        <f t="shared" si="2"/>
        <v>Santanderp2Suicidio</v>
      </c>
      <c r="B189" s="72" t="s">
        <v>27</v>
      </c>
      <c r="C189" s="21" t="s">
        <v>43</v>
      </c>
      <c r="D189" s="65" t="s">
        <v>116</v>
      </c>
      <c r="E189" s="22" t="s">
        <v>34</v>
      </c>
      <c r="F189" s="73">
        <v>45</v>
      </c>
      <c r="G189" s="73">
        <v>1331904</v>
      </c>
      <c r="H189" s="74">
        <v>100000</v>
      </c>
      <c r="I189" s="23" t="s">
        <v>58</v>
      </c>
    </row>
    <row r="190" spans="1:9" x14ac:dyDescent="0.2">
      <c r="A190" s="22" t="str">
        <f t="shared" si="2"/>
        <v>Sucrep2Suicidio</v>
      </c>
      <c r="B190" s="72" t="s">
        <v>28</v>
      </c>
      <c r="C190" s="21" t="s">
        <v>43</v>
      </c>
      <c r="D190" s="65" t="s">
        <v>116</v>
      </c>
      <c r="E190" s="22" t="s">
        <v>34</v>
      </c>
      <c r="F190" s="73">
        <v>10</v>
      </c>
      <c r="G190" s="73">
        <v>620320</v>
      </c>
      <c r="H190" s="74">
        <v>100000</v>
      </c>
      <c r="I190" s="23" t="s">
        <v>58</v>
      </c>
    </row>
    <row r="191" spans="1:9" x14ac:dyDescent="0.2">
      <c r="A191" s="22" t="str">
        <f t="shared" si="2"/>
        <v>Tolimap2Suicidio</v>
      </c>
      <c r="B191" s="72" t="s">
        <v>29</v>
      </c>
      <c r="C191" s="21" t="s">
        <v>43</v>
      </c>
      <c r="D191" s="65" t="s">
        <v>116</v>
      </c>
      <c r="E191" s="22" t="s">
        <v>34</v>
      </c>
      <c r="F191" s="73">
        <v>63</v>
      </c>
      <c r="G191" s="73">
        <v>968728</v>
      </c>
      <c r="H191" s="74">
        <v>100000</v>
      </c>
      <c r="I191" s="23" t="s">
        <v>58</v>
      </c>
    </row>
    <row r="192" spans="1:9" x14ac:dyDescent="0.2">
      <c r="A192" s="22" t="str">
        <f t="shared" si="2"/>
        <v>Valle Del Caucap2Suicidio</v>
      </c>
      <c r="B192" s="72" t="s">
        <v>59</v>
      </c>
      <c r="C192" s="21" t="s">
        <v>43</v>
      </c>
      <c r="D192" s="65" t="s">
        <v>116</v>
      </c>
      <c r="E192" s="22" t="s">
        <v>34</v>
      </c>
      <c r="F192" s="73">
        <v>81</v>
      </c>
      <c r="G192" s="73">
        <v>2806178</v>
      </c>
      <c r="H192" s="74">
        <v>100000</v>
      </c>
      <c r="I192" s="23" t="s">
        <v>58</v>
      </c>
    </row>
    <row r="193" spans="1:9" x14ac:dyDescent="0.2">
      <c r="A193" s="22" t="str">
        <f t="shared" si="2"/>
        <v>Araucap2Suicidio</v>
      </c>
      <c r="B193" s="72" t="s">
        <v>2</v>
      </c>
      <c r="C193" s="21" t="s">
        <v>43</v>
      </c>
      <c r="D193" s="65" t="s">
        <v>116</v>
      </c>
      <c r="E193" s="22" t="s">
        <v>34</v>
      </c>
      <c r="F193" s="73">
        <v>9</v>
      </c>
      <c r="G193" s="73">
        <v>205932</v>
      </c>
      <c r="H193" s="74">
        <v>100000</v>
      </c>
      <c r="I193" s="23" t="s">
        <v>58</v>
      </c>
    </row>
    <row r="194" spans="1:9" x14ac:dyDescent="0.2">
      <c r="A194" s="22" t="str">
        <f t="shared" si="2"/>
        <v>Casanarep2Suicidio</v>
      </c>
      <c r="B194" s="72" t="s">
        <v>9</v>
      </c>
      <c r="C194" s="21" t="s">
        <v>43</v>
      </c>
      <c r="D194" s="65" t="s">
        <v>116</v>
      </c>
      <c r="E194" s="22" t="s">
        <v>34</v>
      </c>
      <c r="F194" s="73">
        <v>16</v>
      </c>
      <c r="G194" s="73">
        <v>259181</v>
      </c>
      <c r="H194" s="74">
        <v>100000</v>
      </c>
      <c r="I194" s="23" t="s">
        <v>58</v>
      </c>
    </row>
    <row r="195" spans="1:9" x14ac:dyDescent="0.2">
      <c r="A195" s="22" t="str">
        <f t="shared" ref="A195:A258" si="3">CONCATENATE(B195,D195,C195)</f>
        <v>Putumayop2Suicidio</v>
      </c>
      <c r="B195" s="72" t="s">
        <v>23</v>
      </c>
      <c r="C195" s="21" t="s">
        <v>43</v>
      </c>
      <c r="D195" s="65" t="s">
        <v>116</v>
      </c>
      <c r="E195" s="22" t="s">
        <v>34</v>
      </c>
      <c r="F195" s="73">
        <v>18</v>
      </c>
      <c r="G195" s="73">
        <v>277595</v>
      </c>
      <c r="H195" s="74">
        <v>100000</v>
      </c>
      <c r="I195" s="23" t="s">
        <v>58</v>
      </c>
    </row>
    <row r="196" spans="1:9" x14ac:dyDescent="0.2">
      <c r="A196" s="22" t="str">
        <f t="shared" si="3"/>
        <v>San Andrés y Providenciap2Suicidio</v>
      </c>
      <c r="B196" s="72" t="s">
        <v>26</v>
      </c>
      <c r="C196" s="21" t="s">
        <v>43</v>
      </c>
      <c r="D196" s="65" t="s">
        <v>116</v>
      </c>
      <c r="E196" s="22" t="s">
        <v>34</v>
      </c>
      <c r="F196" s="73">
        <v>1</v>
      </c>
      <c r="G196" s="73">
        <v>48276</v>
      </c>
      <c r="H196" s="74">
        <v>100000</v>
      </c>
      <c r="I196" s="23" t="s">
        <v>58</v>
      </c>
    </row>
    <row r="197" spans="1:9" x14ac:dyDescent="0.2">
      <c r="A197" s="22" t="str">
        <f t="shared" si="3"/>
        <v>Amazonasp2Suicidio</v>
      </c>
      <c r="B197" s="72" t="s">
        <v>0</v>
      </c>
      <c r="C197" s="21" t="s">
        <v>43</v>
      </c>
      <c r="D197" s="65" t="s">
        <v>116</v>
      </c>
      <c r="E197" s="22" t="s">
        <v>34</v>
      </c>
      <c r="F197" s="73">
        <v>8</v>
      </c>
      <c r="G197" s="73">
        <v>64198</v>
      </c>
      <c r="H197" s="74">
        <v>100000</v>
      </c>
      <c r="I197" s="23" t="s">
        <v>58</v>
      </c>
    </row>
    <row r="198" spans="1:9" x14ac:dyDescent="0.2">
      <c r="A198" s="22" t="str">
        <f t="shared" si="3"/>
        <v>Guainíap2Suicidio</v>
      </c>
      <c r="B198" s="72" t="s">
        <v>15</v>
      </c>
      <c r="C198" s="21" t="s">
        <v>43</v>
      </c>
      <c r="D198" s="65" t="s">
        <v>116</v>
      </c>
      <c r="E198" s="22" t="s">
        <v>34</v>
      </c>
      <c r="F198" s="73">
        <v>2</v>
      </c>
      <c r="G198" s="73">
        <v>36308</v>
      </c>
      <c r="H198" s="74">
        <v>100000</v>
      </c>
      <c r="I198" s="23" t="s">
        <v>58</v>
      </c>
    </row>
    <row r="199" spans="1:9" x14ac:dyDescent="0.2">
      <c r="A199" s="22" t="str">
        <f t="shared" si="3"/>
        <v>Guaviarep2Suicidio</v>
      </c>
      <c r="B199" s="72" t="s">
        <v>16</v>
      </c>
      <c r="C199" s="21" t="s">
        <v>43</v>
      </c>
      <c r="D199" s="65" t="s">
        <v>116</v>
      </c>
      <c r="E199" s="22" t="s">
        <v>34</v>
      </c>
      <c r="F199" s="73">
        <v>3</v>
      </c>
      <c r="G199" s="73">
        <v>89347</v>
      </c>
      <c r="H199" s="74">
        <v>100000</v>
      </c>
      <c r="I199" s="23" t="s">
        <v>58</v>
      </c>
    </row>
    <row r="200" spans="1:9" x14ac:dyDescent="0.2">
      <c r="A200" s="22" t="str">
        <f t="shared" si="3"/>
        <v>Vaupésp2Suicidio</v>
      </c>
      <c r="B200" s="72" t="s">
        <v>30</v>
      </c>
      <c r="C200" s="21" t="s">
        <v>43</v>
      </c>
      <c r="D200" s="65" t="s">
        <v>116</v>
      </c>
      <c r="E200" s="22" t="s">
        <v>34</v>
      </c>
      <c r="F200" s="73">
        <v>12</v>
      </c>
      <c r="G200" s="73">
        <v>35940</v>
      </c>
      <c r="H200" s="74">
        <v>100000</v>
      </c>
      <c r="I200" s="23" t="s">
        <v>58</v>
      </c>
    </row>
    <row r="201" spans="1:9" x14ac:dyDescent="0.2">
      <c r="A201" s="22" t="str">
        <f t="shared" si="3"/>
        <v>Vichadap2Suicidio</v>
      </c>
      <c r="B201" s="72" t="s">
        <v>31</v>
      </c>
      <c r="C201" s="21" t="s">
        <v>43</v>
      </c>
      <c r="D201" s="65" t="s">
        <v>116</v>
      </c>
      <c r="E201" s="22" t="s">
        <v>34</v>
      </c>
      <c r="F201" s="73">
        <v>4</v>
      </c>
      <c r="G201" s="73">
        <v>58727</v>
      </c>
      <c r="H201" s="74">
        <v>100000</v>
      </c>
      <c r="I201" s="23" t="s">
        <v>58</v>
      </c>
    </row>
    <row r="202" spans="1:9" x14ac:dyDescent="0.2">
      <c r="A202" s="22" t="str">
        <f t="shared" si="3"/>
        <v>Antioquiap1Homicidio</v>
      </c>
      <c r="B202" s="72" t="s">
        <v>1</v>
      </c>
      <c r="C202" s="21" t="s">
        <v>44</v>
      </c>
      <c r="D202" s="65" t="s">
        <v>115</v>
      </c>
      <c r="E202" s="22" t="s">
        <v>39</v>
      </c>
      <c r="F202" s="73">
        <v>3006</v>
      </c>
      <c r="G202" s="73">
        <v>3905635</v>
      </c>
      <c r="H202" s="74">
        <v>100000</v>
      </c>
      <c r="I202" s="23" t="s">
        <v>58</v>
      </c>
    </row>
    <row r="203" spans="1:9" x14ac:dyDescent="0.2">
      <c r="A203" s="22" t="str">
        <f t="shared" si="3"/>
        <v>Atlánticop1Homicidio</v>
      </c>
      <c r="B203" s="72" t="s">
        <v>3</v>
      </c>
      <c r="C203" s="21" t="s">
        <v>44</v>
      </c>
      <c r="D203" s="65" t="s">
        <v>115</v>
      </c>
      <c r="E203" s="22" t="s">
        <v>39</v>
      </c>
      <c r="F203" s="73">
        <v>148</v>
      </c>
      <c r="G203" s="73">
        <v>1545640</v>
      </c>
      <c r="H203" s="74">
        <v>100000</v>
      </c>
      <c r="I203" s="23" t="s">
        <v>58</v>
      </c>
    </row>
    <row r="204" spans="1:9" x14ac:dyDescent="0.2">
      <c r="A204" s="22" t="str">
        <f t="shared" si="3"/>
        <v>Bogotáp1Homicidio</v>
      </c>
      <c r="B204" s="72" t="s">
        <v>4</v>
      </c>
      <c r="C204" s="21" t="s">
        <v>44</v>
      </c>
      <c r="D204" s="65" t="s">
        <v>115</v>
      </c>
      <c r="E204" s="22" t="s">
        <v>39</v>
      </c>
      <c r="F204" s="73">
        <v>641</v>
      </c>
      <c r="G204" s="73">
        <v>4434484</v>
      </c>
      <c r="H204" s="74">
        <v>100000</v>
      </c>
      <c r="I204" s="23" t="s">
        <v>58</v>
      </c>
    </row>
    <row r="205" spans="1:9" x14ac:dyDescent="0.2">
      <c r="A205" s="22" t="str">
        <f t="shared" si="3"/>
        <v>Bolívarp1Homicidio</v>
      </c>
      <c r="B205" s="72" t="s">
        <v>5</v>
      </c>
      <c r="C205" s="21" t="s">
        <v>44</v>
      </c>
      <c r="D205" s="65" t="s">
        <v>115</v>
      </c>
      <c r="E205" s="22" t="s">
        <v>39</v>
      </c>
      <c r="F205" s="73">
        <v>141</v>
      </c>
      <c r="G205" s="73">
        <v>1396552</v>
      </c>
      <c r="H205" s="74">
        <v>100000</v>
      </c>
      <c r="I205" s="23" t="s">
        <v>58</v>
      </c>
    </row>
    <row r="206" spans="1:9" x14ac:dyDescent="0.2">
      <c r="A206" s="22" t="str">
        <f t="shared" si="3"/>
        <v>Boyacáp1Homicidio</v>
      </c>
      <c r="B206" s="72" t="s">
        <v>6</v>
      </c>
      <c r="C206" s="21" t="s">
        <v>44</v>
      </c>
      <c r="D206" s="65" t="s">
        <v>115</v>
      </c>
      <c r="E206" s="22" t="s">
        <v>39</v>
      </c>
      <c r="F206" s="73">
        <v>98</v>
      </c>
      <c r="G206" s="73">
        <v>906934</v>
      </c>
      <c r="H206" s="74">
        <v>100000</v>
      </c>
      <c r="I206" s="23" t="s">
        <v>58</v>
      </c>
    </row>
    <row r="207" spans="1:9" x14ac:dyDescent="0.2">
      <c r="A207" s="22" t="str">
        <f t="shared" si="3"/>
        <v>Caldasp1Homicidio</v>
      </c>
      <c r="B207" s="72" t="s">
        <v>7</v>
      </c>
      <c r="C207" s="21" t="s">
        <v>44</v>
      </c>
      <c r="D207" s="65" t="s">
        <v>115</v>
      </c>
      <c r="E207" s="22" t="s">
        <v>39</v>
      </c>
      <c r="F207" s="73">
        <v>339</v>
      </c>
      <c r="G207" s="73">
        <v>715437</v>
      </c>
      <c r="H207" s="74">
        <v>100000</v>
      </c>
      <c r="I207" s="23" t="s">
        <v>58</v>
      </c>
    </row>
    <row r="208" spans="1:9" x14ac:dyDescent="0.2">
      <c r="A208" s="22" t="str">
        <f t="shared" si="3"/>
        <v>Caquetáp1Homicidio</v>
      </c>
      <c r="B208" s="72" t="s">
        <v>8</v>
      </c>
      <c r="C208" s="21" t="s">
        <v>44</v>
      </c>
      <c r="D208" s="65" t="s">
        <v>115</v>
      </c>
      <c r="E208" s="22" t="s">
        <v>39</v>
      </c>
      <c r="F208" s="73">
        <v>145</v>
      </c>
      <c r="G208" s="73">
        <v>329406</v>
      </c>
      <c r="H208" s="74">
        <v>100000</v>
      </c>
      <c r="I208" s="23" t="s">
        <v>58</v>
      </c>
    </row>
    <row r="209" spans="1:9" x14ac:dyDescent="0.2">
      <c r="A209" s="22" t="str">
        <f t="shared" si="3"/>
        <v>Caucap1Homicidio</v>
      </c>
      <c r="B209" s="72" t="s">
        <v>10</v>
      </c>
      <c r="C209" s="21" t="s">
        <v>44</v>
      </c>
      <c r="D209" s="65" t="s">
        <v>115</v>
      </c>
      <c r="E209" s="22" t="s">
        <v>39</v>
      </c>
      <c r="F209" s="73">
        <v>308</v>
      </c>
      <c r="G209" s="73">
        <v>954018</v>
      </c>
      <c r="H209" s="74">
        <v>100000</v>
      </c>
      <c r="I209" s="23" t="s">
        <v>58</v>
      </c>
    </row>
    <row r="210" spans="1:9" x14ac:dyDescent="0.2">
      <c r="A210" s="22" t="str">
        <f t="shared" si="3"/>
        <v>Cesarp1Homicidio</v>
      </c>
      <c r="B210" s="72" t="s">
        <v>11</v>
      </c>
      <c r="C210" s="21" t="s">
        <v>44</v>
      </c>
      <c r="D210" s="65" t="s">
        <v>115</v>
      </c>
      <c r="E210" s="22" t="s">
        <v>39</v>
      </c>
      <c r="F210" s="73">
        <v>135</v>
      </c>
      <c r="G210" s="73">
        <v>713258</v>
      </c>
      <c r="H210" s="74">
        <v>100000</v>
      </c>
      <c r="I210" s="23" t="s">
        <v>58</v>
      </c>
    </row>
    <row r="211" spans="1:9" x14ac:dyDescent="0.2">
      <c r="A211" s="22" t="str">
        <f t="shared" si="3"/>
        <v>Córdobap1Homicidio</v>
      </c>
      <c r="B211" s="72" t="s">
        <v>13</v>
      </c>
      <c r="C211" s="21" t="s">
        <v>44</v>
      </c>
      <c r="D211" s="65" t="s">
        <v>115</v>
      </c>
      <c r="E211" s="22" t="s">
        <v>39</v>
      </c>
      <c r="F211" s="73">
        <v>75</v>
      </c>
      <c r="G211" s="73">
        <v>1095334</v>
      </c>
      <c r="H211" s="74">
        <v>100000</v>
      </c>
      <c r="I211" s="23" t="s">
        <v>58</v>
      </c>
    </row>
    <row r="212" spans="1:9" x14ac:dyDescent="0.2">
      <c r="A212" s="22" t="str">
        <f t="shared" si="3"/>
        <v>Cundinamarcap1Homicidio</v>
      </c>
      <c r="B212" s="72" t="s">
        <v>14</v>
      </c>
      <c r="C212" s="21" t="s">
        <v>44</v>
      </c>
      <c r="D212" s="65" t="s">
        <v>115</v>
      </c>
      <c r="E212" s="22" t="s">
        <v>39</v>
      </c>
      <c r="F212" s="73">
        <v>255</v>
      </c>
      <c r="G212" s="73">
        <v>1616620</v>
      </c>
      <c r="H212" s="74">
        <v>100000</v>
      </c>
      <c r="I212" s="23" t="s">
        <v>58</v>
      </c>
    </row>
    <row r="213" spans="1:9" x14ac:dyDescent="0.2">
      <c r="A213" s="22" t="str">
        <f t="shared" si="3"/>
        <v>Chocóp1Homicidio</v>
      </c>
      <c r="B213" s="72" t="s">
        <v>12</v>
      </c>
      <c r="C213" s="21" t="s">
        <v>44</v>
      </c>
      <c r="D213" s="65" t="s">
        <v>115</v>
      </c>
      <c r="E213" s="22" t="s">
        <v>39</v>
      </c>
      <c r="F213" s="73">
        <v>68</v>
      </c>
      <c r="G213" s="73">
        <v>417797</v>
      </c>
      <c r="H213" s="74">
        <v>100000</v>
      </c>
      <c r="I213" s="23" t="s">
        <v>58</v>
      </c>
    </row>
    <row r="214" spans="1:9" x14ac:dyDescent="0.2">
      <c r="A214" s="22" t="str">
        <f t="shared" si="3"/>
        <v>Huilap1Homicidio</v>
      </c>
      <c r="B214" s="72" t="s">
        <v>17</v>
      </c>
      <c r="C214" s="21" t="s">
        <v>44</v>
      </c>
      <c r="D214" s="65" t="s">
        <v>115</v>
      </c>
      <c r="E214" s="22" t="s">
        <v>39</v>
      </c>
      <c r="F214" s="73">
        <v>173</v>
      </c>
      <c r="G214" s="73">
        <v>737430</v>
      </c>
      <c r="H214" s="74">
        <v>100000</v>
      </c>
      <c r="I214" s="23" t="s">
        <v>58</v>
      </c>
    </row>
    <row r="215" spans="1:9" x14ac:dyDescent="0.2">
      <c r="A215" s="22" t="str">
        <f t="shared" si="3"/>
        <v>La Guajirap1Homicidio</v>
      </c>
      <c r="B215" s="72" t="s">
        <v>18</v>
      </c>
      <c r="C215" s="21" t="s">
        <v>44</v>
      </c>
      <c r="D215" s="65" t="s">
        <v>115</v>
      </c>
      <c r="E215" s="22" t="s">
        <v>39</v>
      </c>
      <c r="F215" s="73">
        <v>90</v>
      </c>
      <c r="G215" s="73">
        <v>484426</v>
      </c>
      <c r="H215" s="74">
        <v>100000</v>
      </c>
      <c r="I215" s="23" t="s">
        <v>58</v>
      </c>
    </row>
    <row r="216" spans="1:9" x14ac:dyDescent="0.2">
      <c r="A216" s="22" t="str">
        <f t="shared" si="3"/>
        <v>Magdalenap1Homicidio</v>
      </c>
      <c r="B216" s="72" t="s">
        <v>19</v>
      </c>
      <c r="C216" s="21" t="s">
        <v>44</v>
      </c>
      <c r="D216" s="65" t="s">
        <v>115</v>
      </c>
      <c r="E216" s="22" t="s">
        <v>39</v>
      </c>
      <c r="F216" s="73">
        <v>131</v>
      </c>
      <c r="G216" s="73">
        <v>876476</v>
      </c>
      <c r="H216" s="74">
        <v>100000</v>
      </c>
      <c r="I216" s="23" t="s">
        <v>58</v>
      </c>
    </row>
    <row r="217" spans="1:9" x14ac:dyDescent="0.2">
      <c r="A217" s="22" t="str">
        <f t="shared" si="3"/>
        <v>Metap1Homicidio</v>
      </c>
      <c r="B217" s="72" t="s">
        <v>20</v>
      </c>
      <c r="C217" s="21" t="s">
        <v>44</v>
      </c>
      <c r="D217" s="65" t="s">
        <v>115</v>
      </c>
      <c r="E217" s="22" t="s">
        <v>39</v>
      </c>
      <c r="F217" s="73">
        <v>192</v>
      </c>
      <c r="G217" s="73">
        <v>572385</v>
      </c>
      <c r="H217" s="74">
        <v>100000</v>
      </c>
      <c r="I217" s="23" t="s">
        <v>58</v>
      </c>
    </row>
    <row r="218" spans="1:9" x14ac:dyDescent="0.2">
      <c r="A218" s="22" t="str">
        <f t="shared" si="3"/>
        <v>Nariñop1Homicidio</v>
      </c>
      <c r="B218" s="72" t="s">
        <v>21</v>
      </c>
      <c r="C218" s="21" t="s">
        <v>44</v>
      </c>
      <c r="D218" s="65" t="s">
        <v>115</v>
      </c>
      <c r="E218" s="22" t="s">
        <v>39</v>
      </c>
      <c r="F218" s="73">
        <v>145</v>
      </c>
      <c r="G218" s="73">
        <v>1143116</v>
      </c>
      <c r="H218" s="74">
        <v>100000</v>
      </c>
      <c r="I218" s="23" t="s">
        <v>58</v>
      </c>
    </row>
    <row r="219" spans="1:9" x14ac:dyDescent="0.2">
      <c r="A219" s="22" t="str">
        <f t="shared" si="3"/>
        <v>Norte de Santanderp1Homicidio</v>
      </c>
      <c r="B219" s="72" t="s">
        <v>22</v>
      </c>
      <c r="C219" s="21" t="s">
        <v>44</v>
      </c>
      <c r="D219" s="65" t="s">
        <v>115</v>
      </c>
      <c r="E219" s="22" t="s">
        <v>39</v>
      </c>
      <c r="F219" s="73">
        <v>376</v>
      </c>
      <c r="G219" s="73">
        <v>908338</v>
      </c>
      <c r="H219" s="74">
        <v>100000</v>
      </c>
      <c r="I219" s="23" t="s">
        <v>58</v>
      </c>
    </row>
    <row r="220" spans="1:9" x14ac:dyDescent="0.2">
      <c r="A220" s="22" t="str">
        <f t="shared" si="3"/>
        <v>Quindíop1Homicidio</v>
      </c>
      <c r="B220" s="67" t="s">
        <v>24</v>
      </c>
      <c r="C220" s="21" t="s">
        <v>44</v>
      </c>
      <c r="D220" s="65" t="s">
        <v>115</v>
      </c>
      <c r="E220" s="22" t="s">
        <v>39</v>
      </c>
      <c r="F220" s="73">
        <v>113</v>
      </c>
      <c r="G220" s="73">
        <v>354315</v>
      </c>
      <c r="H220" s="74">
        <v>100000</v>
      </c>
      <c r="I220" s="23" t="s">
        <v>58</v>
      </c>
    </row>
    <row r="221" spans="1:9" x14ac:dyDescent="0.2">
      <c r="A221" s="22" t="str">
        <f t="shared" si="3"/>
        <v>Risaraldap1Homicidio</v>
      </c>
      <c r="B221" s="72" t="s">
        <v>25</v>
      </c>
      <c r="C221" s="21" t="s">
        <v>44</v>
      </c>
      <c r="D221" s="65" t="s">
        <v>115</v>
      </c>
      <c r="E221" s="22" t="s">
        <v>39</v>
      </c>
      <c r="F221" s="73">
        <v>286</v>
      </c>
      <c r="G221" s="73">
        <v>610262</v>
      </c>
      <c r="H221" s="74">
        <v>100000</v>
      </c>
      <c r="I221" s="23" t="s">
        <v>58</v>
      </c>
    </row>
    <row r="222" spans="1:9" x14ac:dyDescent="0.2">
      <c r="A222" s="22" t="str">
        <f t="shared" si="3"/>
        <v>Santanderp1Homicidio</v>
      </c>
      <c r="B222" s="72" t="s">
        <v>27</v>
      </c>
      <c r="C222" s="21" t="s">
        <v>44</v>
      </c>
      <c r="D222" s="65" t="s">
        <v>115</v>
      </c>
      <c r="E222" s="22" t="s">
        <v>39</v>
      </c>
      <c r="F222" s="73">
        <v>309</v>
      </c>
      <c r="G222" s="73">
        <v>1418731</v>
      </c>
      <c r="H222" s="74">
        <v>100000</v>
      </c>
      <c r="I222" s="23" t="s">
        <v>58</v>
      </c>
    </row>
    <row r="223" spans="1:9" x14ac:dyDescent="0.2">
      <c r="A223" s="22" t="str">
        <f t="shared" si="3"/>
        <v>Sucrep1Homicidio</v>
      </c>
      <c r="B223" s="72" t="s">
        <v>28</v>
      </c>
      <c r="C223" s="21" t="s">
        <v>44</v>
      </c>
      <c r="D223" s="65" t="s">
        <v>115</v>
      </c>
      <c r="E223" s="22" t="s">
        <v>39</v>
      </c>
      <c r="F223" s="73">
        <v>47</v>
      </c>
      <c r="G223" s="73">
        <v>587661</v>
      </c>
      <c r="H223" s="74">
        <v>100000</v>
      </c>
      <c r="I223" s="23" t="s">
        <v>58</v>
      </c>
    </row>
    <row r="224" spans="1:9" x14ac:dyDescent="0.2">
      <c r="A224" s="22" t="str">
        <f t="shared" si="3"/>
        <v>Tolimap1Homicidio</v>
      </c>
      <c r="B224" s="72" t="s">
        <v>29</v>
      </c>
      <c r="C224" s="21" t="s">
        <v>44</v>
      </c>
      <c r="D224" s="65" t="s">
        <v>115</v>
      </c>
      <c r="E224" s="22" t="s">
        <v>39</v>
      </c>
      <c r="F224" s="73">
        <v>150</v>
      </c>
      <c r="G224" s="73">
        <v>979330</v>
      </c>
      <c r="H224" s="74">
        <v>100000</v>
      </c>
      <c r="I224" s="23" t="s">
        <v>58</v>
      </c>
    </row>
    <row r="225" spans="1:9" x14ac:dyDescent="0.2">
      <c r="A225" s="22" t="str">
        <f t="shared" si="3"/>
        <v>Valle Del Caucap1Homicidio</v>
      </c>
      <c r="B225" s="72" t="s">
        <v>59</v>
      </c>
      <c r="C225" s="21" t="s">
        <v>44</v>
      </c>
      <c r="D225" s="65" t="s">
        <v>115</v>
      </c>
      <c r="E225" s="22" t="s">
        <v>39</v>
      </c>
      <c r="F225" s="73">
        <v>1856</v>
      </c>
      <c r="G225" s="73">
        <v>2869203</v>
      </c>
      <c r="H225" s="74">
        <v>100000</v>
      </c>
      <c r="I225" s="23" t="s">
        <v>58</v>
      </c>
    </row>
    <row r="226" spans="1:9" x14ac:dyDescent="0.2">
      <c r="A226" s="22" t="str">
        <f t="shared" si="3"/>
        <v>Araucap1Homicidio</v>
      </c>
      <c r="B226" s="72" t="s">
        <v>2</v>
      </c>
      <c r="C226" s="21" t="s">
        <v>44</v>
      </c>
      <c r="D226" s="65" t="s">
        <v>115</v>
      </c>
      <c r="E226" s="22" t="s">
        <v>39</v>
      </c>
      <c r="F226" s="73">
        <v>111</v>
      </c>
      <c r="G226" s="73">
        <v>175113</v>
      </c>
      <c r="H226" s="74">
        <v>100000</v>
      </c>
      <c r="I226" s="23" t="s">
        <v>58</v>
      </c>
    </row>
    <row r="227" spans="1:9" x14ac:dyDescent="0.2">
      <c r="A227" s="22" t="str">
        <f t="shared" si="3"/>
        <v>Casanarep1Homicidio</v>
      </c>
      <c r="B227" s="72" t="s">
        <v>9</v>
      </c>
      <c r="C227" s="21" t="s">
        <v>44</v>
      </c>
      <c r="D227" s="65" t="s">
        <v>115</v>
      </c>
      <c r="E227" s="22" t="s">
        <v>39</v>
      </c>
      <c r="F227" s="73">
        <v>70</v>
      </c>
      <c r="G227" s="73">
        <v>221201</v>
      </c>
      <c r="H227" s="74">
        <v>100000</v>
      </c>
      <c r="I227" s="23" t="s">
        <v>58</v>
      </c>
    </row>
    <row r="228" spans="1:9" x14ac:dyDescent="0.2">
      <c r="A228" s="22" t="str">
        <f t="shared" si="3"/>
        <v>Putumayop1Homicidio</v>
      </c>
      <c r="B228" s="72" t="s">
        <v>23</v>
      </c>
      <c r="C228" s="21" t="s">
        <v>44</v>
      </c>
      <c r="D228" s="65" t="s">
        <v>115</v>
      </c>
      <c r="E228" s="22" t="s">
        <v>39</v>
      </c>
      <c r="F228" s="73">
        <v>108</v>
      </c>
      <c r="G228" s="73">
        <v>246842</v>
      </c>
      <c r="H228" s="74">
        <v>100000</v>
      </c>
      <c r="I228" s="23" t="s">
        <v>58</v>
      </c>
    </row>
    <row r="229" spans="1:9" x14ac:dyDescent="0.2">
      <c r="A229" s="22" t="str">
        <f t="shared" si="3"/>
        <v>San Andrés y Providenciap1Homicidio</v>
      </c>
      <c r="B229" s="72" t="s">
        <v>26</v>
      </c>
      <c r="C229" s="21" t="s">
        <v>44</v>
      </c>
      <c r="D229" s="65" t="s">
        <v>115</v>
      </c>
      <c r="E229" s="22" t="s">
        <v>39</v>
      </c>
      <c r="F229" s="73">
        <v>2</v>
      </c>
      <c r="G229" s="73">
        <v>49095</v>
      </c>
      <c r="H229" s="74">
        <v>100000</v>
      </c>
      <c r="I229" s="23" t="s">
        <v>58</v>
      </c>
    </row>
    <row r="230" spans="1:9" x14ac:dyDescent="0.2">
      <c r="A230" s="22" t="str">
        <f t="shared" si="3"/>
        <v>Amazonasp1Homicidio</v>
      </c>
      <c r="B230" s="72" t="s">
        <v>0</v>
      </c>
      <c r="C230" s="21" t="s">
        <v>44</v>
      </c>
      <c r="D230" s="65" t="s">
        <v>115</v>
      </c>
      <c r="E230" s="22" t="s">
        <v>39</v>
      </c>
      <c r="F230" s="73">
        <v>1</v>
      </c>
      <c r="G230" s="73">
        <v>59624</v>
      </c>
      <c r="H230" s="74">
        <v>100000</v>
      </c>
      <c r="I230" s="23" t="s">
        <v>58</v>
      </c>
    </row>
    <row r="231" spans="1:9" x14ac:dyDescent="0.2">
      <c r="A231" s="22" t="str">
        <f t="shared" si="3"/>
        <v>Guainíap1Homicidio</v>
      </c>
      <c r="B231" s="72" t="s">
        <v>15</v>
      </c>
      <c r="C231" s="21" t="s">
        <v>44</v>
      </c>
      <c r="D231" s="65" t="s">
        <v>115</v>
      </c>
      <c r="E231" s="22" t="s">
        <v>39</v>
      </c>
      <c r="F231" s="73">
        <v>1</v>
      </c>
      <c r="G231" s="73">
        <v>30204</v>
      </c>
      <c r="H231" s="74">
        <v>100000</v>
      </c>
      <c r="I231" s="23" t="s">
        <v>58</v>
      </c>
    </row>
    <row r="232" spans="1:9" x14ac:dyDescent="0.2">
      <c r="A232" s="22" t="str">
        <f t="shared" si="3"/>
        <v>Guaviarep1Homicidio</v>
      </c>
      <c r="B232" s="72" t="s">
        <v>16</v>
      </c>
      <c r="C232" s="21" t="s">
        <v>44</v>
      </c>
      <c r="D232" s="65" t="s">
        <v>115</v>
      </c>
      <c r="E232" s="22" t="s">
        <v>39</v>
      </c>
      <c r="F232" s="73">
        <v>24</v>
      </c>
      <c r="G232" s="73">
        <v>77509</v>
      </c>
      <c r="H232" s="74">
        <v>100000</v>
      </c>
      <c r="I232" s="23" t="s">
        <v>58</v>
      </c>
    </row>
    <row r="233" spans="1:9" x14ac:dyDescent="0.2">
      <c r="A233" s="22" t="str">
        <f t="shared" si="3"/>
        <v>Vaupésp1Homicidio</v>
      </c>
      <c r="B233" s="72" t="s">
        <v>30</v>
      </c>
      <c r="C233" s="21" t="s">
        <v>44</v>
      </c>
      <c r="D233" s="65" t="s">
        <v>115</v>
      </c>
      <c r="E233" s="22" t="s">
        <v>39</v>
      </c>
      <c r="F233" s="73">
        <v>1</v>
      </c>
      <c r="G233" s="73">
        <v>32049</v>
      </c>
      <c r="H233" s="74">
        <v>100000</v>
      </c>
      <c r="I233" s="23" t="s">
        <v>58</v>
      </c>
    </row>
    <row r="234" spans="1:9" x14ac:dyDescent="0.2">
      <c r="A234" s="22" t="str">
        <f t="shared" si="3"/>
        <v>Vichadap1Homicidio</v>
      </c>
      <c r="B234" s="72" t="s">
        <v>31</v>
      </c>
      <c r="C234" s="21" t="s">
        <v>44</v>
      </c>
      <c r="D234" s="65" t="s">
        <v>115</v>
      </c>
      <c r="E234" s="22" t="s">
        <v>39</v>
      </c>
      <c r="F234" s="73">
        <v>17</v>
      </c>
      <c r="G234" s="73">
        <v>46026</v>
      </c>
      <c r="H234" s="74">
        <v>100000</v>
      </c>
      <c r="I234" s="23" t="s">
        <v>58</v>
      </c>
    </row>
    <row r="235" spans="1:9" x14ac:dyDescent="0.2">
      <c r="A235" s="22" t="str">
        <f t="shared" si="3"/>
        <v>Antioquiap2Homicidio</v>
      </c>
      <c r="B235" s="72" t="s">
        <v>1</v>
      </c>
      <c r="C235" s="21" t="s">
        <v>44</v>
      </c>
      <c r="D235" s="65" t="s">
        <v>116</v>
      </c>
      <c r="E235" s="22" t="s">
        <v>34</v>
      </c>
      <c r="F235" s="73">
        <v>1187</v>
      </c>
      <c r="G235" s="73">
        <v>3961864</v>
      </c>
      <c r="H235" s="74">
        <v>100000</v>
      </c>
      <c r="I235" s="23" t="s">
        <v>58</v>
      </c>
    </row>
    <row r="236" spans="1:9" x14ac:dyDescent="0.2">
      <c r="A236" s="22" t="str">
        <f t="shared" si="3"/>
        <v>Atlánticop2Homicidio</v>
      </c>
      <c r="B236" s="72" t="s">
        <v>3</v>
      </c>
      <c r="C236" s="21" t="s">
        <v>44</v>
      </c>
      <c r="D236" s="65" t="s">
        <v>116</v>
      </c>
      <c r="E236" s="22" t="s">
        <v>34</v>
      </c>
      <c r="F236" s="73">
        <v>136</v>
      </c>
      <c r="G236" s="73">
        <v>1563686</v>
      </c>
      <c r="H236" s="74">
        <v>100000</v>
      </c>
      <c r="I236" s="23" t="s">
        <v>58</v>
      </c>
    </row>
    <row r="237" spans="1:9" x14ac:dyDescent="0.2">
      <c r="A237" s="22" t="str">
        <f t="shared" si="3"/>
        <v>Bogotáp2Homicidio</v>
      </c>
      <c r="B237" s="72" t="s">
        <v>4</v>
      </c>
      <c r="C237" s="21" t="s">
        <v>44</v>
      </c>
      <c r="D237" s="65" t="s">
        <v>116</v>
      </c>
      <c r="E237" s="22" t="s">
        <v>34</v>
      </c>
      <c r="F237" s="73">
        <v>585</v>
      </c>
      <c r="G237" s="73">
        <v>4574686</v>
      </c>
      <c r="H237" s="74">
        <v>100000</v>
      </c>
      <c r="I237" s="23" t="s">
        <v>58</v>
      </c>
    </row>
    <row r="238" spans="1:9" x14ac:dyDescent="0.2">
      <c r="A238" s="22" t="str">
        <f t="shared" si="3"/>
        <v>Bolívarp2Homicidio</v>
      </c>
      <c r="B238" s="72" t="s">
        <v>5</v>
      </c>
      <c r="C238" s="21" t="s">
        <v>44</v>
      </c>
      <c r="D238" s="65" t="s">
        <v>116</v>
      </c>
      <c r="E238" s="22" t="s">
        <v>34</v>
      </c>
      <c r="F238" s="73">
        <v>113</v>
      </c>
      <c r="G238" s="73">
        <v>1482993</v>
      </c>
      <c r="H238" s="74">
        <v>100000</v>
      </c>
      <c r="I238" s="23" t="s">
        <v>58</v>
      </c>
    </row>
    <row r="239" spans="1:9" x14ac:dyDescent="0.2">
      <c r="A239" s="22" t="str">
        <f t="shared" si="3"/>
        <v>Boyacáp2Homicidio</v>
      </c>
      <c r="B239" s="72" t="s">
        <v>6</v>
      </c>
      <c r="C239" s="21" t="s">
        <v>44</v>
      </c>
      <c r="D239" s="65" t="s">
        <v>116</v>
      </c>
      <c r="E239" s="22" t="s">
        <v>34</v>
      </c>
      <c r="F239" s="73">
        <v>23</v>
      </c>
      <c r="G239" s="73">
        <v>884002</v>
      </c>
      <c r="H239" s="74">
        <v>100000</v>
      </c>
      <c r="I239" s="23" t="s">
        <v>58</v>
      </c>
    </row>
    <row r="240" spans="1:9" x14ac:dyDescent="0.2">
      <c r="A240" s="22" t="str">
        <f t="shared" si="3"/>
        <v>Caldasp2Homicidio</v>
      </c>
      <c r="B240" s="72" t="s">
        <v>7</v>
      </c>
      <c r="C240" s="21" t="s">
        <v>44</v>
      </c>
      <c r="D240" s="65" t="s">
        <v>116</v>
      </c>
      <c r="E240" s="22" t="s">
        <v>34</v>
      </c>
      <c r="F240" s="73">
        <v>126</v>
      </c>
      <c r="G240" s="73">
        <v>602555</v>
      </c>
      <c r="H240" s="74">
        <v>100000</v>
      </c>
      <c r="I240" s="23" t="s">
        <v>58</v>
      </c>
    </row>
    <row r="241" spans="1:9" x14ac:dyDescent="0.2">
      <c r="A241" s="22" t="str">
        <f t="shared" si="3"/>
        <v>Caquetáp2Homicidio</v>
      </c>
      <c r="B241" s="72" t="s">
        <v>8</v>
      </c>
      <c r="C241" s="21" t="s">
        <v>44</v>
      </c>
      <c r="D241" s="65" t="s">
        <v>116</v>
      </c>
      <c r="E241" s="22" t="s">
        <v>34</v>
      </c>
      <c r="F241" s="73">
        <v>47</v>
      </c>
      <c r="G241" s="73">
        <v>361182</v>
      </c>
      <c r="H241" s="74">
        <v>100000</v>
      </c>
      <c r="I241" s="23" t="s">
        <v>58</v>
      </c>
    </row>
    <row r="242" spans="1:9" x14ac:dyDescent="0.2">
      <c r="A242" s="22" t="str">
        <f t="shared" si="3"/>
        <v>Caucap2Homicidio</v>
      </c>
      <c r="B242" s="72" t="s">
        <v>10</v>
      </c>
      <c r="C242" s="21" t="s">
        <v>44</v>
      </c>
      <c r="D242" s="65" t="s">
        <v>116</v>
      </c>
      <c r="E242" s="22" t="s">
        <v>34</v>
      </c>
      <c r="F242" s="73">
        <v>218</v>
      </c>
      <c r="G242" s="73">
        <v>993740</v>
      </c>
      <c r="H242" s="74">
        <v>100000</v>
      </c>
      <c r="I242" s="23" t="s">
        <v>58</v>
      </c>
    </row>
    <row r="243" spans="1:9" x14ac:dyDescent="0.2">
      <c r="A243" s="22" t="str">
        <f t="shared" si="3"/>
        <v>Cesarp2Homicidio</v>
      </c>
      <c r="B243" s="72" t="s">
        <v>11</v>
      </c>
      <c r="C243" s="21" t="s">
        <v>44</v>
      </c>
      <c r="D243" s="65" t="s">
        <v>116</v>
      </c>
      <c r="E243" s="22" t="s">
        <v>34</v>
      </c>
      <c r="F243" s="73">
        <v>72</v>
      </c>
      <c r="G243" s="73">
        <v>776906</v>
      </c>
      <c r="H243" s="74">
        <v>100000</v>
      </c>
      <c r="I243" s="23" t="s">
        <v>58</v>
      </c>
    </row>
    <row r="244" spans="1:9" x14ac:dyDescent="0.2">
      <c r="A244" s="22" t="str">
        <f t="shared" si="3"/>
        <v>Córdobap2Homicidio</v>
      </c>
      <c r="B244" s="72" t="s">
        <v>13</v>
      </c>
      <c r="C244" s="21" t="s">
        <v>44</v>
      </c>
      <c r="D244" s="65" t="s">
        <v>116</v>
      </c>
      <c r="E244" s="22" t="s">
        <v>34</v>
      </c>
      <c r="F244" s="73">
        <v>82</v>
      </c>
      <c r="G244" s="73">
        <v>1205931</v>
      </c>
      <c r="H244" s="74">
        <v>100000</v>
      </c>
      <c r="I244" s="23" t="s">
        <v>58</v>
      </c>
    </row>
    <row r="245" spans="1:9" x14ac:dyDescent="0.2">
      <c r="A245" s="22" t="str">
        <f t="shared" si="3"/>
        <v>Cundinamarcap2Homicidio</v>
      </c>
      <c r="B245" s="72" t="s">
        <v>14</v>
      </c>
      <c r="C245" s="21" t="s">
        <v>44</v>
      </c>
      <c r="D245" s="65" t="s">
        <v>116</v>
      </c>
      <c r="E245" s="22" t="s">
        <v>34</v>
      </c>
      <c r="F245" s="73">
        <v>171</v>
      </c>
      <c r="G245" s="73">
        <v>1735448</v>
      </c>
      <c r="H245" s="74">
        <v>100000</v>
      </c>
      <c r="I245" s="23" t="s">
        <v>58</v>
      </c>
    </row>
    <row r="246" spans="1:9" x14ac:dyDescent="0.2">
      <c r="A246" s="22" t="str">
        <f t="shared" si="3"/>
        <v>Chocóp2Homicidio</v>
      </c>
      <c r="B246" s="72" t="s">
        <v>12</v>
      </c>
      <c r="C246" s="21" t="s">
        <v>44</v>
      </c>
      <c r="D246" s="65" t="s">
        <v>116</v>
      </c>
      <c r="E246" s="22" t="s">
        <v>34</v>
      </c>
      <c r="F246" s="73">
        <v>64</v>
      </c>
      <c r="G246" s="73">
        <v>415042</v>
      </c>
      <c r="H246" s="74">
        <v>100000</v>
      </c>
      <c r="I246" s="23" t="s">
        <v>58</v>
      </c>
    </row>
    <row r="247" spans="1:9" x14ac:dyDescent="0.2">
      <c r="A247" s="22" t="str">
        <f t="shared" si="3"/>
        <v>Huilap2Homicidio</v>
      </c>
      <c r="B247" s="72" t="s">
        <v>17</v>
      </c>
      <c r="C247" s="21" t="s">
        <v>44</v>
      </c>
      <c r="D247" s="65" t="s">
        <v>116</v>
      </c>
      <c r="E247" s="22" t="s">
        <v>34</v>
      </c>
      <c r="F247" s="73">
        <v>112</v>
      </c>
      <c r="G247" s="73">
        <v>828153</v>
      </c>
      <c r="H247" s="74">
        <v>100000</v>
      </c>
      <c r="I247" s="23" t="s">
        <v>58</v>
      </c>
    </row>
    <row r="248" spans="1:9" x14ac:dyDescent="0.2">
      <c r="A248" s="22" t="str">
        <f t="shared" si="3"/>
        <v>La Guajirap2Homicidio</v>
      </c>
      <c r="B248" s="72" t="s">
        <v>18</v>
      </c>
      <c r="C248" s="21" t="s">
        <v>44</v>
      </c>
      <c r="D248" s="65" t="s">
        <v>116</v>
      </c>
      <c r="E248" s="22" t="s">
        <v>34</v>
      </c>
      <c r="F248" s="73">
        <v>59</v>
      </c>
      <c r="G248" s="73">
        <v>657093</v>
      </c>
      <c r="H248" s="74">
        <v>100000</v>
      </c>
      <c r="I248" s="23" t="s">
        <v>58</v>
      </c>
    </row>
    <row r="249" spans="1:9" x14ac:dyDescent="0.2">
      <c r="A249" s="22" t="str">
        <f t="shared" si="3"/>
        <v>Magdalenap2Homicidio</v>
      </c>
      <c r="B249" s="72" t="s">
        <v>19</v>
      </c>
      <c r="C249" s="21" t="s">
        <v>44</v>
      </c>
      <c r="D249" s="65" t="s">
        <v>116</v>
      </c>
      <c r="E249" s="22" t="s">
        <v>34</v>
      </c>
      <c r="F249" s="73">
        <v>60</v>
      </c>
      <c r="G249" s="73">
        <v>963897</v>
      </c>
      <c r="H249" s="74">
        <v>100000</v>
      </c>
      <c r="I249" s="23" t="s">
        <v>58</v>
      </c>
    </row>
    <row r="250" spans="1:9" x14ac:dyDescent="0.2">
      <c r="A250" s="22" t="str">
        <f t="shared" si="3"/>
        <v>Metap2Homicidio</v>
      </c>
      <c r="B250" s="72" t="s">
        <v>20</v>
      </c>
      <c r="C250" s="21" t="s">
        <v>44</v>
      </c>
      <c r="D250" s="65" t="s">
        <v>116</v>
      </c>
      <c r="E250" s="22" t="s">
        <v>34</v>
      </c>
      <c r="F250" s="73">
        <v>101</v>
      </c>
      <c r="G250" s="73">
        <v>627203</v>
      </c>
      <c r="H250" s="74">
        <v>100000</v>
      </c>
      <c r="I250" s="23" t="s">
        <v>58</v>
      </c>
    </row>
    <row r="251" spans="1:9" x14ac:dyDescent="0.2">
      <c r="A251" s="22" t="str">
        <f t="shared" si="3"/>
        <v>Nariñop2Homicidio</v>
      </c>
      <c r="B251" s="72" t="s">
        <v>21</v>
      </c>
      <c r="C251" s="21" t="s">
        <v>44</v>
      </c>
      <c r="D251" s="65" t="s">
        <v>116</v>
      </c>
      <c r="E251" s="22" t="s">
        <v>34</v>
      </c>
      <c r="F251" s="73">
        <v>189</v>
      </c>
      <c r="G251" s="73">
        <v>1194976</v>
      </c>
      <c r="H251" s="74">
        <v>100000</v>
      </c>
      <c r="I251" s="23" t="s">
        <v>58</v>
      </c>
    </row>
    <row r="252" spans="1:9" x14ac:dyDescent="0.2">
      <c r="A252" s="22" t="str">
        <f t="shared" si="3"/>
        <v>Norte de Santanderp2Homicidio</v>
      </c>
      <c r="B252" s="72" t="s">
        <v>22</v>
      </c>
      <c r="C252" s="21" t="s">
        <v>44</v>
      </c>
      <c r="D252" s="65" t="s">
        <v>116</v>
      </c>
      <c r="E252" s="22" t="s">
        <v>34</v>
      </c>
      <c r="F252" s="73">
        <v>142</v>
      </c>
      <c r="G252" s="73">
        <v>978597</v>
      </c>
      <c r="H252" s="74">
        <v>100000</v>
      </c>
      <c r="I252" s="23" t="s">
        <v>58</v>
      </c>
    </row>
    <row r="253" spans="1:9" x14ac:dyDescent="0.2">
      <c r="A253" s="22" t="str">
        <f t="shared" si="3"/>
        <v>Quindíop2Homicidio</v>
      </c>
      <c r="B253" s="67" t="s">
        <v>24</v>
      </c>
      <c r="C253" s="21" t="s">
        <v>44</v>
      </c>
      <c r="D253" s="65" t="s">
        <v>116</v>
      </c>
      <c r="E253" s="22" t="s">
        <v>34</v>
      </c>
      <c r="F253" s="73">
        <v>137</v>
      </c>
      <c r="G253" s="73">
        <v>349817</v>
      </c>
      <c r="H253" s="74">
        <v>100000</v>
      </c>
      <c r="I253" s="23" t="s">
        <v>58</v>
      </c>
    </row>
    <row r="254" spans="1:9" x14ac:dyDescent="0.2">
      <c r="A254" s="22" t="str">
        <f t="shared" si="3"/>
        <v>Risaraldap2Homicidio</v>
      </c>
      <c r="B254" s="72" t="s">
        <v>25</v>
      </c>
      <c r="C254" s="21" t="s">
        <v>44</v>
      </c>
      <c r="D254" s="65" t="s">
        <v>116</v>
      </c>
      <c r="E254" s="22" t="s">
        <v>34</v>
      </c>
      <c r="F254" s="73">
        <v>146</v>
      </c>
      <c r="G254" s="73">
        <v>590731</v>
      </c>
      <c r="H254" s="74">
        <v>100000</v>
      </c>
      <c r="I254" s="23" t="s">
        <v>58</v>
      </c>
    </row>
    <row r="255" spans="1:9" x14ac:dyDescent="0.2">
      <c r="A255" s="22" t="str">
        <f t="shared" si="3"/>
        <v>Santanderp2Homicidio</v>
      </c>
      <c r="B255" s="72" t="s">
        <v>27</v>
      </c>
      <c r="C255" s="21" t="s">
        <v>44</v>
      </c>
      <c r="D255" s="65" t="s">
        <v>116</v>
      </c>
      <c r="E255" s="22" t="s">
        <v>34</v>
      </c>
      <c r="F255" s="73">
        <v>166</v>
      </c>
      <c r="G255" s="73">
        <v>1331904</v>
      </c>
      <c r="H255" s="74">
        <v>100000</v>
      </c>
      <c r="I255" s="23" t="s">
        <v>58</v>
      </c>
    </row>
    <row r="256" spans="1:9" x14ac:dyDescent="0.2">
      <c r="A256" s="22" t="str">
        <f t="shared" si="3"/>
        <v>Sucrep2Homicidio</v>
      </c>
      <c r="B256" s="72" t="s">
        <v>28</v>
      </c>
      <c r="C256" s="21" t="s">
        <v>44</v>
      </c>
      <c r="D256" s="65" t="s">
        <v>116</v>
      </c>
      <c r="E256" s="22" t="s">
        <v>34</v>
      </c>
      <c r="F256" s="73">
        <v>26</v>
      </c>
      <c r="G256" s="73">
        <v>620320</v>
      </c>
      <c r="H256" s="74">
        <v>100000</v>
      </c>
      <c r="I256" s="23" t="s">
        <v>58</v>
      </c>
    </row>
    <row r="257" spans="1:9" x14ac:dyDescent="0.2">
      <c r="A257" s="22" t="str">
        <f t="shared" si="3"/>
        <v>Tolimap2Homicidio</v>
      </c>
      <c r="B257" s="72" t="s">
        <v>29</v>
      </c>
      <c r="C257" s="21" t="s">
        <v>44</v>
      </c>
      <c r="D257" s="65" t="s">
        <v>116</v>
      </c>
      <c r="E257" s="22" t="s">
        <v>34</v>
      </c>
      <c r="F257" s="73">
        <v>100</v>
      </c>
      <c r="G257" s="73">
        <v>968728</v>
      </c>
      <c r="H257" s="74">
        <v>100000</v>
      </c>
      <c r="I257" s="23" t="s">
        <v>58</v>
      </c>
    </row>
    <row r="258" spans="1:9" x14ac:dyDescent="0.2">
      <c r="A258" s="22" t="str">
        <f t="shared" si="3"/>
        <v>Valle Del Caucap2Homicidio</v>
      </c>
      <c r="B258" s="72" t="s">
        <v>59</v>
      </c>
      <c r="C258" s="21" t="s">
        <v>44</v>
      </c>
      <c r="D258" s="65" t="s">
        <v>116</v>
      </c>
      <c r="E258" s="22" t="s">
        <v>34</v>
      </c>
      <c r="F258" s="73">
        <v>1841</v>
      </c>
      <c r="G258" s="73">
        <v>2806178</v>
      </c>
      <c r="H258" s="74">
        <v>100000</v>
      </c>
      <c r="I258" s="23" t="s">
        <v>58</v>
      </c>
    </row>
    <row r="259" spans="1:9" x14ac:dyDescent="0.2">
      <c r="A259" s="22" t="str">
        <f t="shared" ref="A259:A322" si="4">CONCATENATE(B259,D259,C259)</f>
        <v>Araucap2Homicidio</v>
      </c>
      <c r="B259" s="72" t="s">
        <v>2</v>
      </c>
      <c r="C259" s="21" t="s">
        <v>44</v>
      </c>
      <c r="D259" s="65" t="s">
        <v>116</v>
      </c>
      <c r="E259" s="22" t="s">
        <v>34</v>
      </c>
      <c r="F259" s="73">
        <v>45</v>
      </c>
      <c r="G259" s="73">
        <v>205932</v>
      </c>
      <c r="H259" s="74">
        <v>100000</v>
      </c>
      <c r="I259" s="23" t="s">
        <v>58</v>
      </c>
    </row>
    <row r="260" spans="1:9" x14ac:dyDescent="0.2">
      <c r="A260" s="22" t="str">
        <f t="shared" si="4"/>
        <v>Casanarep2Homicidio</v>
      </c>
      <c r="B260" s="72" t="s">
        <v>9</v>
      </c>
      <c r="C260" s="21" t="s">
        <v>44</v>
      </c>
      <c r="D260" s="65" t="s">
        <v>116</v>
      </c>
      <c r="E260" s="22" t="s">
        <v>34</v>
      </c>
      <c r="F260" s="73">
        <v>19</v>
      </c>
      <c r="G260" s="73">
        <v>259181</v>
      </c>
      <c r="H260" s="74">
        <v>100000</v>
      </c>
      <c r="I260" s="23" t="s">
        <v>58</v>
      </c>
    </row>
    <row r="261" spans="1:9" x14ac:dyDescent="0.2">
      <c r="A261" s="22" t="str">
        <f t="shared" si="4"/>
        <v>Putumayop2Homicidio</v>
      </c>
      <c r="B261" s="72" t="s">
        <v>23</v>
      </c>
      <c r="C261" s="21" t="s">
        <v>44</v>
      </c>
      <c r="D261" s="65" t="s">
        <v>116</v>
      </c>
      <c r="E261" s="22" t="s">
        <v>34</v>
      </c>
      <c r="F261" s="73">
        <v>45</v>
      </c>
      <c r="G261" s="73">
        <v>277595</v>
      </c>
      <c r="H261" s="74">
        <v>100000</v>
      </c>
      <c r="I261" s="23" t="s">
        <v>58</v>
      </c>
    </row>
    <row r="262" spans="1:9" x14ac:dyDescent="0.2">
      <c r="A262" s="22" t="str">
        <f t="shared" si="4"/>
        <v>San Andrés y Providenciap2Homicidio</v>
      </c>
      <c r="B262" s="72" t="s">
        <v>26</v>
      </c>
      <c r="C262" s="21" t="s">
        <v>44</v>
      </c>
      <c r="D262" s="65" t="s">
        <v>116</v>
      </c>
      <c r="E262" s="22" t="s">
        <v>34</v>
      </c>
      <c r="F262" s="73">
        <v>3</v>
      </c>
      <c r="G262" s="73">
        <v>48276</v>
      </c>
      <c r="H262" s="74">
        <v>100000</v>
      </c>
      <c r="I262" s="23" t="s">
        <v>58</v>
      </c>
    </row>
    <row r="263" spans="1:9" x14ac:dyDescent="0.2">
      <c r="A263" s="22" t="str">
        <f t="shared" si="4"/>
        <v>Amazonasp2Homicidio</v>
      </c>
      <c r="B263" s="72" t="s">
        <v>0</v>
      </c>
      <c r="C263" s="21" t="s">
        <v>44</v>
      </c>
      <c r="D263" s="65" t="s">
        <v>116</v>
      </c>
      <c r="E263" s="22" t="s">
        <v>34</v>
      </c>
      <c r="F263" s="73">
        <v>4</v>
      </c>
      <c r="G263" s="73">
        <v>64198</v>
      </c>
      <c r="H263" s="74">
        <v>100000</v>
      </c>
      <c r="I263" s="23" t="s">
        <v>58</v>
      </c>
    </row>
    <row r="264" spans="1:9" x14ac:dyDescent="0.2">
      <c r="A264" s="22" t="str">
        <f t="shared" si="4"/>
        <v>Guainíap2Homicidio</v>
      </c>
      <c r="B264" s="72" t="s">
        <v>15</v>
      </c>
      <c r="C264" s="21" t="s">
        <v>44</v>
      </c>
      <c r="D264" s="65" t="s">
        <v>116</v>
      </c>
      <c r="E264" s="22" t="s">
        <v>34</v>
      </c>
      <c r="F264" s="73">
        <v>2</v>
      </c>
      <c r="G264" s="73">
        <v>36308</v>
      </c>
      <c r="H264" s="74">
        <v>100000</v>
      </c>
      <c r="I264" s="23" t="s">
        <v>58</v>
      </c>
    </row>
    <row r="265" spans="1:9" x14ac:dyDescent="0.2">
      <c r="A265" s="22" t="str">
        <f t="shared" si="4"/>
        <v>Guaviarep2Homicidio</v>
      </c>
      <c r="B265" s="72" t="s">
        <v>16</v>
      </c>
      <c r="C265" s="21" t="s">
        <v>44</v>
      </c>
      <c r="D265" s="65" t="s">
        <v>116</v>
      </c>
      <c r="E265" s="22" t="s">
        <v>34</v>
      </c>
      <c r="F265" s="73">
        <v>9</v>
      </c>
      <c r="G265" s="73">
        <v>89347</v>
      </c>
      <c r="H265" s="74">
        <v>100000</v>
      </c>
      <c r="I265" s="23" t="s">
        <v>58</v>
      </c>
    </row>
    <row r="266" spans="1:9" x14ac:dyDescent="0.2">
      <c r="A266" s="22" t="str">
        <f t="shared" si="4"/>
        <v>Vaupésp2Homicidio</v>
      </c>
      <c r="B266" s="72" t="s">
        <v>30</v>
      </c>
      <c r="C266" s="21" t="s">
        <v>44</v>
      </c>
      <c r="D266" s="65" t="s">
        <v>116</v>
      </c>
      <c r="E266" s="22" t="s">
        <v>34</v>
      </c>
      <c r="F266" s="73">
        <v>1</v>
      </c>
      <c r="G266" s="73">
        <v>35940</v>
      </c>
      <c r="H266" s="74">
        <v>100000</v>
      </c>
      <c r="I266" s="23" t="s">
        <v>58</v>
      </c>
    </row>
    <row r="267" spans="1:9" x14ac:dyDescent="0.2">
      <c r="A267" s="22" t="str">
        <f t="shared" si="4"/>
        <v>Vichadap2Homicidio</v>
      </c>
      <c r="B267" s="72" t="s">
        <v>31</v>
      </c>
      <c r="C267" s="21" t="s">
        <v>44</v>
      </c>
      <c r="D267" s="65" t="s">
        <v>116</v>
      </c>
      <c r="E267" s="22" t="s">
        <v>34</v>
      </c>
      <c r="F267" s="73">
        <v>0</v>
      </c>
      <c r="G267" s="73">
        <v>58727</v>
      </c>
      <c r="H267" s="74">
        <v>100000</v>
      </c>
      <c r="I267" s="23" t="s">
        <v>58</v>
      </c>
    </row>
    <row r="268" spans="1:9" x14ac:dyDescent="0.2">
      <c r="A268" s="22" t="str">
        <f t="shared" si="4"/>
        <v>Antioquiap1Tasa de Fecundidad</v>
      </c>
      <c r="B268" s="72" t="s">
        <v>1</v>
      </c>
      <c r="C268" s="21" t="s">
        <v>45</v>
      </c>
      <c r="D268" s="65" t="s">
        <v>115</v>
      </c>
      <c r="E268" s="22" t="s">
        <v>39</v>
      </c>
      <c r="F268" s="73">
        <v>128881</v>
      </c>
      <c r="G268" s="73">
        <v>1542628</v>
      </c>
      <c r="H268" s="74">
        <v>1000</v>
      </c>
      <c r="I268" s="24" t="s">
        <v>60</v>
      </c>
    </row>
    <row r="269" spans="1:9" x14ac:dyDescent="0.2">
      <c r="A269" s="22" t="str">
        <f t="shared" si="4"/>
        <v>Atlánticop1Tasa de Fecundidad</v>
      </c>
      <c r="B269" s="72" t="s">
        <v>3</v>
      </c>
      <c r="C269" s="21" t="s">
        <v>45</v>
      </c>
      <c r="D269" s="65" t="s">
        <v>115</v>
      </c>
      <c r="E269" s="22" t="s">
        <v>39</v>
      </c>
      <c r="F269" s="73">
        <v>42940</v>
      </c>
      <c r="G269" s="73">
        <v>630689</v>
      </c>
      <c r="H269" s="74">
        <v>1000</v>
      </c>
      <c r="I269" s="24" t="s">
        <v>60</v>
      </c>
    </row>
    <row r="270" spans="1:9" x14ac:dyDescent="0.2">
      <c r="A270" s="22" t="str">
        <f t="shared" si="4"/>
        <v>Bogotáp1Tasa de Fecundidad</v>
      </c>
      <c r="B270" s="72" t="s">
        <v>4</v>
      </c>
      <c r="C270" s="21" t="s">
        <v>45</v>
      </c>
      <c r="D270" s="65" t="s">
        <v>115</v>
      </c>
      <c r="E270" s="22" t="s">
        <v>39</v>
      </c>
      <c r="F270" s="73">
        <v>121119</v>
      </c>
      <c r="G270" s="73">
        <v>1889164</v>
      </c>
      <c r="H270" s="74">
        <v>1000</v>
      </c>
      <c r="I270" s="24" t="s">
        <v>60</v>
      </c>
    </row>
    <row r="271" spans="1:9" x14ac:dyDescent="0.2">
      <c r="A271" s="22" t="str">
        <f t="shared" si="4"/>
        <v>Bolívarp1Tasa de Fecundidad</v>
      </c>
      <c r="B271" s="72" t="s">
        <v>5</v>
      </c>
      <c r="C271" s="21" t="s">
        <v>45</v>
      </c>
      <c r="D271" s="65" t="s">
        <v>115</v>
      </c>
      <c r="E271" s="22" t="s">
        <v>39</v>
      </c>
      <c r="F271" s="73">
        <v>39763</v>
      </c>
      <c r="G271" s="73">
        <v>545244</v>
      </c>
      <c r="H271" s="74">
        <v>1000</v>
      </c>
      <c r="I271" s="24" t="s">
        <v>60</v>
      </c>
    </row>
    <row r="272" spans="1:9" x14ac:dyDescent="0.2">
      <c r="A272" s="22" t="str">
        <f t="shared" si="4"/>
        <v>Boyacáp1Tasa de Fecundidad</v>
      </c>
      <c r="B272" s="72" t="s">
        <v>6</v>
      </c>
      <c r="C272" s="21" t="s">
        <v>45</v>
      </c>
      <c r="D272" s="65" t="s">
        <v>115</v>
      </c>
      <c r="E272" s="22" t="s">
        <v>39</v>
      </c>
      <c r="F272" s="73">
        <v>25525</v>
      </c>
      <c r="G272" s="73">
        <v>346474</v>
      </c>
      <c r="H272" s="74">
        <v>1000</v>
      </c>
      <c r="I272" s="24" t="s">
        <v>60</v>
      </c>
    </row>
    <row r="273" spans="1:9" x14ac:dyDescent="0.2">
      <c r="A273" s="22" t="str">
        <f t="shared" si="4"/>
        <v>Caldasp1Tasa de Fecundidad</v>
      </c>
      <c r="B273" s="72" t="s">
        <v>7</v>
      </c>
      <c r="C273" s="21" t="s">
        <v>45</v>
      </c>
      <c r="D273" s="65" t="s">
        <v>115</v>
      </c>
      <c r="E273" s="22" t="s">
        <v>39</v>
      </c>
      <c r="F273" s="73">
        <v>20860</v>
      </c>
      <c r="G273" s="73">
        <v>276727</v>
      </c>
      <c r="H273" s="74">
        <v>1000</v>
      </c>
      <c r="I273" s="24" t="s">
        <v>60</v>
      </c>
    </row>
    <row r="274" spans="1:9" x14ac:dyDescent="0.2">
      <c r="A274" s="22" t="str">
        <f t="shared" si="4"/>
        <v>Caquetáp1Tasa de Fecundidad</v>
      </c>
      <c r="B274" s="72" t="s">
        <v>8</v>
      </c>
      <c r="C274" s="21" t="s">
        <v>45</v>
      </c>
      <c r="D274" s="65" t="s">
        <v>115</v>
      </c>
      <c r="E274" s="22" t="s">
        <v>39</v>
      </c>
      <c r="F274" s="73">
        <v>11176</v>
      </c>
      <c r="G274" s="73">
        <v>122500</v>
      </c>
      <c r="H274" s="74">
        <v>1000</v>
      </c>
      <c r="I274" s="24" t="s">
        <v>60</v>
      </c>
    </row>
    <row r="275" spans="1:9" x14ac:dyDescent="0.2">
      <c r="A275" s="22" t="str">
        <f t="shared" si="4"/>
        <v>Caucap1Tasa de Fecundidad</v>
      </c>
      <c r="B275" s="72" t="s">
        <v>10</v>
      </c>
      <c r="C275" s="21" t="s">
        <v>45</v>
      </c>
      <c r="D275" s="65" t="s">
        <v>115</v>
      </c>
      <c r="E275" s="22" t="s">
        <v>39</v>
      </c>
      <c r="F275" s="73">
        <v>29075</v>
      </c>
      <c r="G275" s="73">
        <v>362526</v>
      </c>
      <c r="H275" s="74">
        <v>1000</v>
      </c>
      <c r="I275" s="24" t="s">
        <v>60</v>
      </c>
    </row>
    <row r="276" spans="1:9" x14ac:dyDescent="0.2">
      <c r="A276" s="22" t="str">
        <f t="shared" si="4"/>
        <v>Cesarp1Tasa de Fecundidad</v>
      </c>
      <c r="B276" s="72" t="s">
        <v>11</v>
      </c>
      <c r="C276" s="21" t="s">
        <v>45</v>
      </c>
      <c r="D276" s="65" t="s">
        <v>115</v>
      </c>
      <c r="E276" s="22" t="s">
        <v>39</v>
      </c>
      <c r="F276" s="73">
        <v>26229</v>
      </c>
      <c r="G276" s="73">
        <v>270692</v>
      </c>
      <c r="H276" s="74">
        <v>1000</v>
      </c>
      <c r="I276" s="24" t="s">
        <v>60</v>
      </c>
    </row>
    <row r="277" spans="1:9" x14ac:dyDescent="0.2">
      <c r="A277" s="22" t="str">
        <f t="shared" si="4"/>
        <v>Córdobap1Tasa de Fecundidad</v>
      </c>
      <c r="B277" s="72" t="s">
        <v>13</v>
      </c>
      <c r="C277" s="21" t="s">
        <v>45</v>
      </c>
      <c r="D277" s="65" t="s">
        <v>115</v>
      </c>
      <c r="E277" s="22" t="s">
        <v>39</v>
      </c>
      <c r="F277" s="73">
        <v>34706</v>
      </c>
      <c r="G277" s="73">
        <v>416582</v>
      </c>
      <c r="H277" s="74">
        <v>1000</v>
      </c>
      <c r="I277" s="24" t="s">
        <v>60</v>
      </c>
    </row>
    <row r="278" spans="1:9" x14ac:dyDescent="0.2">
      <c r="A278" s="22" t="str">
        <f t="shared" si="4"/>
        <v>Cundinamarcap1Tasa de Fecundidad</v>
      </c>
      <c r="B278" s="72" t="s">
        <v>14</v>
      </c>
      <c r="C278" s="21" t="s">
        <v>45</v>
      </c>
      <c r="D278" s="65" t="s">
        <v>115</v>
      </c>
      <c r="E278" s="22" t="s">
        <v>39</v>
      </c>
      <c r="F278" s="73">
        <v>46030</v>
      </c>
      <c r="G278" s="73">
        <v>605748</v>
      </c>
      <c r="H278" s="74">
        <v>1000</v>
      </c>
      <c r="I278" s="24" t="s">
        <v>60</v>
      </c>
    </row>
    <row r="279" spans="1:9" x14ac:dyDescent="0.2">
      <c r="A279" s="22" t="str">
        <f t="shared" si="4"/>
        <v>Chocóp1Tasa de Fecundidad</v>
      </c>
      <c r="B279" s="72" t="s">
        <v>12</v>
      </c>
      <c r="C279" s="21" t="s">
        <v>45</v>
      </c>
      <c r="D279" s="65" t="s">
        <v>115</v>
      </c>
      <c r="E279" s="22" t="s">
        <v>39</v>
      </c>
      <c r="F279" s="73">
        <v>7197</v>
      </c>
      <c r="G279" s="73">
        <v>152549</v>
      </c>
      <c r="H279" s="74">
        <v>1000</v>
      </c>
      <c r="I279" s="24" t="s">
        <v>60</v>
      </c>
    </row>
    <row r="280" spans="1:9" x14ac:dyDescent="0.2">
      <c r="A280" s="22" t="str">
        <f t="shared" si="4"/>
        <v>Huilap1Tasa de Fecundidad</v>
      </c>
      <c r="B280" s="72" t="s">
        <v>17</v>
      </c>
      <c r="C280" s="21" t="s">
        <v>45</v>
      </c>
      <c r="D280" s="65" t="s">
        <v>115</v>
      </c>
      <c r="E280" s="22" t="s">
        <v>39</v>
      </c>
      <c r="F280" s="73">
        <v>30206</v>
      </c>
      <c r="G280" s="73">
        <v>276769</v>
      </c>
      <c r="H280" s="74">
        <v>1000</v>
      </c>
      <c r="I280" s="24" t="s">
        <v>60</v>
      </c>
    </row>
    <row r="281" spans="1:9" x14ac:dyDescent="0.2">
      <c r="A281" s="22" t="str">
        <f t="shared" si="4"/>
        <v>La Guajirap1Tasa de Fecundidad</v>
      </c>
      <c r="B281" s="72" t="s">
        <v>18</v>
      </c>
      <c r="C281" s="21" t="s">
        <v>45</v>
      </c>
      <c r="D281" s="65" t="s">
        <v>115</v>
      </c>
      <c r="E281" s="22" t="s">
        <v>39</v>
      </c>
      <c r="F281" s="73">
        <v>11593</v>
      </c>
      <c r="G281" s="73">
        <v>185382</v>
      </c>
      <c r="H281" s="74">
        <v>1000</v>
      </c>
      <c r="I281" s="24" t="s">
        <v>60</v>
      </c>
    </row>
    <row r="282" spans="1:9" x14ac:dyDescent="0.2">
      <c r="A282" s="22" t="str">
        <f t="shared" si="4"/>
        <v>Magdalenap1Tasa de Fecundidad</v>
      </c>
      <c r="B282" s="72" t="s">
        <v>19</v>
      </c>
      <c r="C282" s="21" t="s">
        <v>45</v>
      </c>
      <c r="D282" s="65" t="s">
        <v>115</v>
      </c>
      <c r="E282" s="22" t="s">
        <v>39</v>
      </c>
      <c r="F282" s="73">
        <v>24825</v>
      </c>
      <c r="G282" s="73">
        <v>337000</v>
      </c>
      <c r="H282" s="74">
        <v>1000</v>
      </c>
      <c r="I282" s="24" t="s">
        <v>60</v>
      </c>
    </row>
    <row r="283" spans="1:9" x14ac:dyDescent="0.2">
      <c r="A283" s="22" t="str">
        <f t="shared" si="4"/>
        <v>Metap1Tasa de Fecundidad</v>
      </c>
      <c r="B283" s="72" t="s">
        <v>20</v>
      </c>
      <c r="C283" s="21" t="s">
        <v>45</v>
      </c>
      <c r="D283" s="65" t="s">
        <v>115</v>
      </c>
      <c r="E283" s="22" t="s">
        <v>39</v>
      </c>
      <c r="F283" s="73">
        <v>21388</v>
      </c>
      <c r="G283" s="73">
        <v>221243</v>
      </c>
      <c r="H283" s="74">
        <v>1000</v>
      </c>
      <c r="I283" s="24" t="s">
        <v>60</v>
      </c>
    </row>
    <row r="284" spans="1:9" x14ac:dyDescent="0.2">
      <c r="A284" s="22" t="str">
        <f t="shared" si="4"/>
        <v>Nariñop1Tasa de Fecundidad</v>
      </c>
      <c r="B284" s="72" t="s">
        <v>21</v>
      </c>
      <c r="C284" s="21" t="s">
        <v>45</v>
      </c>
      <c r="D284" s="65" t="s">
        <v>115</v>
      </c>
      <c r="E284" s="22" t="s">
        <v>39</v>
      </c>
      <c r="F284" s="73">
        <v>28536</v>
      </c>
      <c r="G284" s="73">
        <v>449308</v>
      </c>
      <c r="H284" s="74">
        <v>1000</v>
      </c>
      <c r="I284" s="24" t="s">
        <v>60</v>
      </c>
    </row>
    <row r="285" spans="1:9" x14ac:dyDescent="0.2">
      <c r="A285" s="22" t="str">
        <f t="shared" si="4"/>
        <v>Norte de Santanderp1Tasa de Fecundidad</v>
      </c>
      <c r="B285" s="72" t="s">
        <v>22</v>
      </c>
      <c r="C285" s="21" t="s">
        <v>45</v>
      </c>
      <c r="D285" s="65" t="s">
        <v>115</v>
      </c>
      <c r="E285" s="22" t="s">
        <v>39</v>
      </c>
      <c r="F285" s="73">
        <v>27160</v>
      </c>
      <c r="G285" s="73">
        <v>360389</v>
      </c>
      <c r="H285" s="74">
        <v>1000</v>
      </c>
      <c r="I285" s="24" t="s">
        <v>60</v>
      </c>
    </row>
    <row r="286" spans="1:9" x14ac:dyDescent="0.2">
      <c r="A286" s="22" t="str">
        <f t="shared" si="4"/>
        <v>Quindíop1Tasa de Fecundidad</v>
      </c>
      <c r="B286" s="67" t="s">
        <v>24</v>
      </c>
      <c r="C286" s="21" t="s">
        <v>45</v>
      </c>
      <c r="D286" s="65" t="s">
        <v>115</v>
      </c>
      <c r="E286" s="22" t="s">
        <v>39</v>
      </c>
      <c r="F286" s="73">
        <v>12960</v>
      </c>
      <c r="G286" s="73">
        <v>138123</v>
      </c>
      <c r="H286" s="74">
        <v>1000</v>
      </c>
      <c r="I286" s="24" t="s">
        <v>60</v>
      </c>
    </row>
    <row r="287" spans="1:9" x14ac:dyDescent="0.2">
      <c r="A287" s="22" t="str">
        <f t="shared" si="4"/>
        <v>Risaraldap1Tasa de Fecundidad</v>
      </c>
      <c r="B287" s="72" t="s">
        <v>25</v>
      </c>
      <c r="C287" s="21" t="s">
        <v>45</v>
      </c>
      <c r="D287" s="65" t="s">
        <v>115</v>
      </c>
      <c r="E287" s="22" t="s">
        <v>39</v>
      </c>
      <c r="F287" s="73">
        <v>20274</v>
      </c>
      <c r="G287" s="73">
        <v>245431</v>
      </c>
      <c r="H287" s="74">
        <v>1000</v>
      </c>
      <c r="I287" s="24" t="s">
        <v>60</v>
      </c>
    </row>
    <row r="288" spans="1:9" x14ac:dyDescent="0.2">
      <c r="A288" s="22" t="str">
        <f t="shared" si="4"/>
        <v>Santanderp1Tasa de Fecundidad</v>
      </c>
      <c r="B288" s="72" t="s">
        <v>27</v>
      </c>
      <c r="C288" s="21" t="s">
        <v>45</v>
      </c>
      <c r="D288" s="65" t="s">
        <v>115</v>
      </c>
      <c r="E288" s="22" t="s">
        <v>39</v>
      </c>
      <c r="F288" s="73">
        <v>40664</v>
      </c>
      <c r="G288" s="73">
        <v>558338</v>
      </c>
      <c r="H288" s="74">
        <v>1000</v>
      </c>
      <c r="I288" s="24" t="s">
        <v>60</v>
      </c>
    </row>
    <row r="289" spans="1:9" x14ac:dyDescent="0.2">
      <c r="A289" s="22" t="str">
        <f t="shared" si="4"/>
        <v>Sucrep1Tasa de Fecundidad</v>
      </c>
      <c r="B289" s="72" t="s">
        <v>28</v>
      </c>
      <c r="C289" s="21" t="s">
        <v>45</v>
      </c>
      <c r="D289" s="65" t="s">
        <v>115</v>
      </c>
      <c r="E289" s="22" t="s">
        <v>39</v>
      </c>
      <c r="F289" s="73">
        <v>18367</v>
      </c>
      <c r="G289" s="73">
        <v>217602</v>
      </c>
      <c r="H289" s="74">
        <v>1000</v>
      </c>
      <c r="I289" s="24" t="s">
        <v>60</v>
      </c>
    </row>
    <row r="290" spans="1:9" x14ac:dyDescent="0.2">
      <c r="A290" s="22" t="str">
        <f t="shared" si="4"/>
        <v>Tolimap1Tasa de Fecundidad</v>
      </c>
      <c r="B290" s="72" t="s">
        <v>29</v>
      </c>
      <c r="C290" s="21" t="s">
        <v>45</v>
      </c>
      <c r="D290" s="65" t="s">
        <v>115</v>
      </c>
      <c r="E290" s="22" t="s">
        <v>39</v>
      </c>
      <c r="F290" s="73">
        <v>32747</v>
      </c>
      <c r="G290" s="73">
        <v>361781</v>
      </c>
      <c r="H290" s="74">
        <v>1000</v>
      </c>
      <c r="I290" s="24" t="s">
        <v>60</v>
      </c>
    </row>
    <row r="291" spans="1:9" x14ac:dyDescent="0.2">
      <c r="A291" s="22" t="str">
        <f t="shared" si="4"/>
        <v>Valle Del Caucap1Tasa de Fecundidad</v>
      </c>
      <c r="B291" s="72" t="s">
        <v>59</v>
      </c>
      <c r="C291" s="21" t="s">
        <v>45</v>
      </c>
      <c r="D291" s="65" t="s">
        <v>115</v>
      </c>
      <c r="E291" s="22" t="s">
        <v>39</v>
      </c>
      <c r="F291" s="73">
        <v>83729</v>
      </c>
      <c r="G291" s="73">
        <v>1146505</v>
      </c>
      <c r="H291" s="74">
        <v>1000</v>
      </c>
      <c r="I291" s="24" t="s">
        <v>60</v>
      </c>
    </row>
    <row r="292" spans="1:9" x14ac:dyDescent="0.2">
      <c r="A292" s="22" t="str">
        <f t="shared" si="4"/>
        <v>Araucap1Tasa de Fecundidad</v>
      </c>
      <c r="B292" s="72" t="s">
        <v>2</v>
      </c>
      <c r="C292" s="21" t="s">
        <v>45</v>
      </c>
      <c r="D292" s="65" t="s">
        <v>115</v>
      </c>
      <c r="E292" s="22" t="s">
        <v>39</v>
      </c>
      <c r="F292" s="73">
        <v>8392</v>
      </c>
      <c r="G292" s="73">
        <v>65843</v>
      </c>
      <c r="H292" s="74">
        <v>1000</v>
      </c>
      <c r="I292" s="24" t="s">
        <v>60</v>
      </c>
    </row>
    <row r="293" spans="1:9" x14ac:dyDescent="0.2">
      <c r="A293" s="22" t="str">
        <f t="shared" si="4"/>
        <v>Casanarep1Tasa de Fecundidad</v>
      </c>
      <c r="B293" s="72" t="s">
        <v>9</v>
      </c>
      <c r="C293" s="21" t="s">
        <v>45</v>
      </c>
      <c r="D293" s="65" t="s">
        <v>115</v>
      </c>
      <c r="E293" s="22" t="s">
        <v>39</v>
      </c>
      <c r="F293" s="73">
        <v>8579</v>
      </c>
      <c r="G293" s="73">
        <v>80823</v>
      </c>
      <c r="H293" s="74">
        <v>1000</v>
      </c>
      <c r="I293" s="24" t="s">
        <v>60</v>
      </c>
    </row>
    <row r="294" spans="1:9" x14ac:dyDescent="0.2">
      <c r="A294" s="22" t="str">
        <f t="shared" si="4"/>
        <v>Putumayop1Tasa de Fecundidad</v>
      </c>
      <c r="B294" s="72" t="s">
        <v>23</v>
      </c>
      <c r="C294" s="21" t="s">
        <v>45</v>
      </c>
      <c r="D294" s="65" t="s">
        <v>115</v>
      </c>
      <c r="E294" s="22" t="s">
        <v>39</v>
      </c>
      <c r="F294" s="73">
        <v>7828</v>
      </c>
      <c r="G294" s="73">
        <v>93589</v>
      </c>
      <c r="H294" s="74">
        <v>1000</v>
      </c>
      <c r="I294" s="24" t="s">
        <v>60</v>
      </c>
    </row>
    <row r="295" spans="1:9" x14ac:dyDescent="0.2">
      <c r="A295" s="22" t="str">
        <f t="shared" si="4"/>
        <v>San Andrés y Providenciap1Tasa de Fecundidad</v>
      </c>
      <c r="B295" s="72" t="s">
        <v>26</v>
      </c>
      <c r="C295" s="21" t="s">
        <v>45</v>
      </c>
      <c r="D295" s="65" t="s">
        <v>115</v>
      </c>
      <c r="E295" s="22" t="s">
        <v>39</v>
      </c>
      <c r="F295" s="73">
        <v>987</v>
      </c>
      <c r="G295" s="73">
        <v>18900</v>
      </c>
      <c r="H295" s="74">
        <v>1000</v>
      </c>
      <c r="I295" s="24" t="s">
        <v>60</v>
      </c>
    </row>
    <row r="296" spans="1:9" x14ac:dyDescent="0.2">
      <c r="A296" s="22" t="str">
        <f t="shared" si="4"/>
        <v>Amazonasp1Tasa de Fecundidad</v>
      </c>
      <c r="B296" s="72" t="s">
        <v>0</v>
      </c>
      <c r="C296" s="21" t="s">
        <v>45</v>
      </c>
      <c r="D296" s="65" t="s">
        <v>115</v>
      </c>
      <c r="E296" s="22" t="s">
        <v>39</v>
      </c>
      <c r="F296" s="73">
        <v>1754</v>
      </c>
      <c r="G296" s="73">
        <v>21427</v>
      </c>
      <c r="H296" s="74">
        <v>1000</v>
      </c>
      <c r="I296" s="24" t="s">
        <v>60</v>
      </c>
    </row>
    <row r="297" spans="1:9" x14ac:dyDescent="0.2">
      <c r="A297" s="22" t="str">
        <f t="shared" si="4"/>
        <v>Guainíap1Tasa de Fecundidad</v>
      </c>
      <c r="B297" s="72" t="s">
        <v>15</v>
      </c>
      <c r="C297" s="21" t="s">
        <v>45</v>
      </c>
      <c r="D297" s="65" t="s">
        <v>115</v>
      </c>
      <c r="E297" s="22" t="s">
        <v>39</v>
      </c>
      <c r="F297" s="73">
        <v>845</v>
      </c>
      <c r="G297" s="73">
        <v>10156</v>
      </c>
      <c r="H297" s="74">
        <v>1000</v>
      </c>
      <c r="I297" s="24" t="s">
        <v>60</v>
      </c>
    </row>
    <row r="298" spans="1:9" x14ac:dyDescent="0.2">
      <c r="A298" s="22" t="str">
        <f t="shared" si="4"/>
        <v>Guaviarep1Tasa de Fecundidad</v>
      </c>
      <c r="B298" s="72" t="s">
        <v>16</v>
      </c>
      <c r="C298" s="21" t="s">
        <v>45</v>
      </c>
      <c r="D298" s="65" t="s">
        <v>115</v>
      </c>
      <c r="E298" s="22" t="s">
        <v>39</v>
      </c>
      <c r="F298" s="73">
        <v>2682</v>
      </c>
      <c r="G298" s="73">
        <v>26726</v>
      </c>
      <c r="H298" s="74">
        <v>1000</v>
      </c>
      <c r="I298" s="24" t="s">
        <v>60</v>
      </c>
    </row>
    <row r="299" spans="1:9" x14ac:dyDescent="0.2">
      <c r="A299" s="22" t="str">
        <f t="shared" si="4"/>
        <v>Vaupésp1Tasa de Fecundidad</v>
      </c>
      <c r="B299" s="72" t="s">
        <v>30</v>
      </c>
      <c r="C299" s="21" t="s">
        <v>45</v>
      </c>
      <c r="D299" s="65" t="s">
        <v>115</v>
      </c>
      <c r="E299" s="22" t="s">
        <v>39</v>
      </c>
      <c r="F299" s="73">
        <v>660</v>
      </c>
      <c r="G299" s="73">
        <v>11086</v>
      </c>
      <c r="H299" s="74">
        <v>1000</v>
      </c>
      <c r="I299" s="24" t="s">
        <v>60</v>
      </c>
    </row>
    <row r="300" spans="1:9" x14ac:dyDescent="0.2">
      <c r="A300" s="22" t="str">
        <f t="shared" si="4"/>
        <v>Vichadap1Tasa de Fecundidad</v>
      </c>
      <c r="B300" s="72" t="s">
        <v>31</v>
      </c>
      <c r="C300" s="21" t="s">
        <v>45</v>
      </c>
      <c r="D300" s="65" t="s">
        <v>115</v>
      </c>
      <c r="E300" s="22" t="s">
        <v>39</v>
      </c>
      <c r="F300" s="73">
        <v>1251</v>
      </c>
      <c r="G300" s="73">
        <v>16028</v>
      </c>
      <c r="H300" s="74">
        <v>1000</v>
      </c>
      <c r="I300" s="24" t="s">
        <v>60</v>
      </c>
    </row>
    <row r="301" spans="1:9" x14ac:dyDescent="0.2">
      <c r="A301" s="22" t="str">
        <f t="shared" si="4"/>
        <v>Antioquiap2Tasa de Fecundidad</v>
      </c>
      <c r="B301" s="72" t="s">
        <v>1</v>
      </c>
      <c r="C301" s="21" t="s">
        <v>45</v>
      </c>
      <c r="D301" s="65" t="s">
        <v>116</v>
      </c>
      <c r="E301" s="22" t="s">
        <v>34</v>
      </c>
      <c r="F301" s="73">
        <v>109462</v>
      </c>
      <c r="G301" s="73">
        <v>1658904</v>
      </c>
      <c r="H301" s="74">
        <v>1000</v>
      </c>
      <c r="I301" s="24" t="s">
        <v>60</v>
      </c>
    </row>
    <row r="302" spans="1:9" x14ac:dyDescent="0.2">
      <c r="A302" s="22" t="str">
        <f t="shared" si="4"/>
        <v>Atlánticop2Tasa de Fecundidad</v>
      </c>
      <c r="B302" s="72" t="s">
        <v>3</v>
      </c>
      <c r="C302" s="21" t="s">
        <v>45</v>
      </c>
      <c r="D302" s="65" t="s">
        <v>116</v>
      </c>
      <c r="E302" s="22" t="s">
        <v>34</v>
      </c>
      <c r="F302" s="73">
        <v>45165</v>
      </c>
      <c r="G302" s="73">
        <v>630890</v>
      </c>
      <c r="H302" s="74">
        <v>1000</v>
      </c>
      <c r="I302" s="24" t="s">
        <v>60</v>
      </c>
    </row>
    <row r="303" spans="1:9" x14ac:dyDescent="0.2">
      <c r="A303" s="22" t="str">
        <f t="shared" si="4"/>
        <v>Bogotáp2Tasa de Fecundidad</v>
      </c>
      <c r="B303" s="72" t="s">
        <v>4</v>
      </c>
      <c r="C303" s="21" t="s">
        <v>45</v>
      </c>
      <c r="D303" s="65" t="s">
        <v>116</v>
      </c>
      <c r="E303" s="22" t="s">
        <v>34</v>
      </c>
      <c r="F303" s="73">
        <v>107895</v>
      </c>
      <c r="G303" s="73">
        <v>1922826</v>
      </c>
      <c r="H303" s="74">
        <v>1000</v>
      </c>
      <c r="I303" s="24" t="s">
        <v>60</v>
      </c>
    </row>
    <row r="304" spans="1:9" x14ac:dyDescent="0.2">
      <c r="A304" s="22" t="str">
        <f t="shared" si="4"/>
        <v>Bolívarp2Tasa de Fecundidad</v>
      </c>
      <c r="B304" s="72" t="s">
        <v>5</v>
      </c>
      <c r="C304" s="21" t="s">
        <v>45</v>
      </c>
      <c r="D304" s="65" t="s">
        <v>116</v>
      </c>
      <c r="E304" s="22" t="s">
        <v>34</v>
      </c>
      <c r="F304" s="73">
        <v>48775</v>
      </c>
      <c r="G304" s="73">
        <v>590131</v>
      </c>
      <c r="H304" s="74">
        <v>1000</v>
      </c>
      <c r="I304" s="24" t="s">
        <v>60</v>
      </c>
    </row>
    <row r="305" spans="1:9" x14ac:dyDescent="0.2">
      <c r="A305" s="22" t="str">
        <f t="shared" si="4"/>
        <v>Boyacáp2Tasa de Fecundidad</v>
      </c>
      <c r="B305" s="72" t="s">
        <v>6</v>
      </c>
      <c r="C305" s="21" t="s">
        <v>45</v>
      </c>
      <c r="D305" s="65" t="s">
        <v>116</v>
      </c>
      <c r="E305" s="22" t="s">
        <v>34</v>
      </c>
      <c r="F305" s="73">
        <v>20574</v>
      </c>
      <c r="G305" s="73">
        <v>336109</v>
      </c>
      <c r="H305" s="74">
        <v>1000</v>
      </c>
      <c r="I305" s="24" t="s">
        <v>60</v>
      </c>
    </row>
    <row r="306" spans="1:9" x14ac:dyDescent="0.2">
      <c r="A306" s="22" t="str">
        <f t="shared" si="4"/>
        <v>Caldasp2Tasa de Fecundidad</v>
      </c>
      <c r="B306" s="72" t="s">
        <v>7</v>
      </c>
      <c r="C306" s="21" t="s">
        <v>45</v>
      </c>
      <c r="D306" s="65" t="s">
        <v>116</v>
      </c>
      <c r="E306" s="22" t="s">
        <v>34</v>
      </c>
      <c r="F306" s="73">
        <v>14884</v>
      </c>
      <c r="G306" s="73">
        <v>248811</v>
      </c>
      <c r="H306" s="74">
        <v>1000</v>
      </c>
      <c r="I306" s="24" t="s">
        <v>60</v>
      </c>
    </row>
    <row r="307" spans="1:9" x14ac:dyDescent="0.2">
      <c r="A307" s="22" t="str">
        <f t="shared" si="4"/>
        <v>Caquetáp2Tasa de Fecundidad</v>
      </c>
      <c r="B307" s="72" t="s">
        <v>8</v>
      </c>
      <c r="C307" s="21" t="s">
        <v>45</v>
      </c>
      <c r="D307" s="65" t="s">
        <v>116</v>
      </c>
      <c r="E307" s="22" t="s">
        <v>34</v>
      </c>
      <c r="F307" s="73">
        <v>13137</v>
      </c>
      <c r="G307" s="73">
        <v>141601</v>
      </c>
      <c r="H307" s="74">
        <v>1000</v>
      </c>
      <c r="I307" s="24" t="s">
        <v>60</v>
      </c>
    </row>
    <row r="308" spans="1:9" x14ac:dyDescent="0.2">
      <c r="A308" s="22" t="str">
        <f t="shared" si="4"/>
        <v>Caucap2Tasa de Fecundidad</v>
      </c>
      <c r="B308" s="72" t="s">
        <v>10</v>
      </c>
      <c r="C308" s="21" t="s">
        <v>45</v>
      </c>
      <c r="D308" s="65" t="s">
        <v>116</v>
      </c>
      <c r="E308" s="22" t="s">
        <v>34</v>
      </c>
      <c r="F308" s="73">
        <v>27946</v>
      </c>
      <c r="G308" s="73">
        <v>396287</v>
      </c>
      <c r="H308" s="74">
        <v>1000</v>
      </c>
      <c r="I308" s="24" t="s">
        <v>60</v>
      </c>
    </row>
    <row r="309" spans="1:9" x14ac:dyDescent="0.2">
      <c r="A309" s="22" t="str">
        <f t="shared" si="4"/>
        <v>Cesarp2Tasa de Fecundidad</v>
      </c>
      <c r="B309" s="72" t="s">
        <v>11</v>
      </c>
      <c r="C309" s="21" t="s">
        <v>45</v>
      </c>
      <c r="D309" s="65" t="s">
        <v>116</v>
      </c>
      <c r="E309" s="22" t="s">
        <v>34</v>
      </c>
      <c r="F309" s="73">
        <v>29659</v>
      </c>
      <c r="G309" s="73">
        <v>306734</v>
      </c>
      <c r="H309" s="74">
        <v>1000</v>
      </c>
      <c r="I309" s="24" t="s">
        <v>60</v>
      </c>
    </row>
    <row r="310" spans="1:9" x14ac:dyDescent="0.2">
      <c r="A310" s="22" t="str">
        <f t="shared" si="4"/>
        <v>Córdobap2Tasa de Fecundidad</v>
      </c>
      <c r="B310" s="72" t="s">
        <v>13</v>
      </c>
      <c r="C310" s="21" t="s">
        <v>45</v>
      </c>
      <c r="D310" s="65" t="s">
        <v>116</v>
      </c>
      <c r="E310" s="22" t="s">
        <v>34</v>
      </c>
      <c r="F310" s="73">
        <v>39607</v>
      </c>
      <c r="G310" s="73">
        <v>485465</v>
      </c>
      <c r="H310" s="74">
        <v>1000</v>
      </c>
      <c r="I310" s="24" t="s">
        <v>60</v>
      </c>
    </row>
    <row r="311" spans="1:9" x14ac:dyDescent="0.2">
      <c r="A311" s="22" t="str">
        <f t="shared" si="4"/>
        <v>Cundinamarcap2Tasa de Fecundidad</v>
      </c>
      <c r="B311" s="72" t="s">
        <v>14</v>
      </c>
      <c r="C311" s="21" t="s">
        <v>45</v>
      </c>
      <c r="D311" s="65" t="s">
        <v>116</v>
      </c>
      <c r="E311" s="22" t="s">
        <v>34</v>
      </c>
      <c r="F311" s="73">
        <v>48252</v>
      </c>
      <c r="G311" s="73">
        <v>710246</v>
      </c>
      <c r="H311" s="74">
        <v>1000</v>
      </c>
      <c r="I311" s="24" t="s">
        <v>60</v>
      </c>
    </row>
    <row r="312" spans="1:9" x14ac:dyDescent="0.2">
      <c r="A312" s="22" t="str">
        <f t="shared" si="4"/>
        <v>Chocóp2Tasa de Fecundidad</v>
      </c>
      <c r="B312" s="72" t="s">
        <v>12</v>
      </c>
      <c r="C312" s="21" t="s">
        <v>45</v>
      </c>
      <c r="D312" s="65" t="s">
        <v>116</v>
      </c>
      <c r="E312" s="22" t="s">
        <v>34</v>
      </c>
      <c r="F312" s="73">
        <v>9079</v>
      </c>
      <c r="G312" s="73">
        <v>164483</v>
      </c>
      <c r="H312" s="74">
        <v>1000</v>
      </c>
      <c r="I312" s="24" t="s">
        <v>60</v>
      </c>
    </row>
    <row r="313" spans="1:9" x14ac:dyDescent="0.2">
      <c r="A313" s="22" t="str">
        <f t="shared" si="4"/>
        <v>Huilap2Tasa de Fecundidad</v>
      </c>
      <c r="B313" s="72" t="s">
        <v>17</v>
      </c>
      <c r="C313" s="21" t="s">
        <v>45</v>
      </c>
      <c r="D313" s="65" t="s">
        <v>116</v>
      </c>
      <c r="E313" s="22" t="s">
        <v>34</v>
      </c>
      <c r="F313" s="73">
        <v>29968</v>
      </c>
      <c r="G313" s="73">
        <v>334778</v>
      </c>
      <c r="H313" s="74">
        <v>1000</v>
      </c>
      <c r="I313" s="24" t="s">
        <v>60</v>
      </c>
    </row>
    <row r="314" spans="1:9" x14ac:dyDescent="0.2">
      <c r="A314" s="22" t="str">
        <f t="shared" si="4"/>
        <v>La Guajirap2Tasa de Fecundidad</v>
      </c>
      <c r="B314" s="72" t="s">
        <v>18</v>
      </c>
      <c r="C314" s="21" t="s">
        <v>45</v>
      </c>
      <c r="D314" s="65" t="s">
        <v>116</v>
      </c>
      <c r="E314" s="22" t="s">
        <v>34</v>
      </c>
      <c r="F314" s="73">
        <v>17327</v>
      </c>
      <c r="G314" s="73">
        <v>257149</v>
      </c>
      <c r="H314" s="74">
        <v>1000</v>
      </c>
      <c r="I314" s="24" t="s">
        <v>60</v>
      </c>
    </row>
    <row r="315" spans="1:9" x14ac:dyDescent="0.2">
      <c r="A315" s="22" t="str">
        <f t="shared" si="4"/>
        <v>Magdalenap2Tasa de Fecundidad</v>
      </c>
      <c r="B315" s="72" t="s">
        <v>19</v>
      </c>
      <c r="C315" s="21" t="s">
        <v>45</v>
      </c>
      <c r="D315" s="65" t="s">
        <v>116</v>
      </c>
      <c r="E315" s="22" t="s">
        <v>34</v>
      </c>
      <c r="F315" s="73">
        <v>33025</v>
      </c>
      <c r="G315" s="73">
        <v>366615</v>
      </c>
      <c r="H315" s="74">
        <v>1000</v>
      </c>
      <c r="I315" s="24" t="s">
        <v>60</v>
      </c>
    </row>
    <row r="316" spans="1:9" x14ac:dyDescent="0.2">
      <c r="A316" s="22" t="str">
        <f t="shared" si="4"/>
        <v>Metap2Tasa de Fecundidad</v>
      </c>
      <c r="B316" s="72" t="s">
        <v>20</v>
      </c>
      <c r="C316" s="21" t="s">
        <v>45</v>
      </c>
      <c r="D316" s="65" t="s">
        <v>116</v>
      </c>
      <c r="E316" s="22" t="s">
        <v>34</v>
      </c>
      <c r="F316" s="73">
        <v>21625</v>
      </c>
      <c r="G316" s="73">
        <v>256996</v>
      </c>
      <c r="H316" s="74">
        <v>1000</v>
      </c>
      <c r="I316" s="24" t="s">
        <v>60</v>
      </c>
    </row>
    <row r="317" spans="1:9" x14ac:dyDescent="0.2">
      <c r="A317" s="22" t="str">
        <f t="shared" si="4"/>
        <v>Nariñop2Tasa de Fecundidad</v>
      </c>
      <c r="B317" s="72" t="s">
        <v>21</v>
      </c>
      <c r="C317" s="21" t="s">
        <v>45</v>
      </c>
      <c r="D317" s="65" t="s">
        <v>116</v>
      </c>
      <c r="E317" s="22" t="s">
        <v>34</v>
      </c>
      <c r="F317" s="73">
        <v>26291</v>
      </c>
      <c r="G317" s="73">
        <v>468395</v>
      </c>
      <c r="H317" s="74">
        <v>1000</v>
      </c>
      <c r="I317" s="24" t="s">
        <v>60</v>
      </c>
    </row>
    <row r="318" spans="1:9" x14ac:dyDescent="0.2">
      <c r="A318" s="22" t="str">
        <f t="shared" si="4"/>
        <v>Norte de Santanderp2Tasa de Fecundidad</v>
      </c>
      <c r="B318" s="72" t="s">
        <v>22</v>
      </c>
      <c r="C318" s="21" t="s">
        <v>45</v>
      </c>
      <c r="D318" s="65" t="s">
        <v>116</v>
      </c>
      <c r="E318" s="22" t="s">
        <v>34</v>
      </c>
      <c r="F318" s="73">
        <v>26748</v>
      </c>
      <c r="G318" s="73">
        <v>387310</v>
      </c>
      <c r="H318" s="74">
        <v>1000</v>
      </c>
      <c r="I318" s="24" t="s">
        <v>60</v>
      </c>
    </row>
    <row r="319" spans="1:9" x14ac:dyDescent="0.2">
      <c r="A319" s="22" t="str">
        <f t="shared" si="4"/>
        <v>Quindíop2Tasa de Fecundidad</v>
      </c>
      <c r="B319" s="67" t="s">
        <v>24</v>
      </c>
      <c r="C319" s="21" t="s">
        <v>45</v>
      </c>
      <c r="D319" s="65" t="s">
        <v>116</v>
      </c>
      <c r="E319" s="22" t="s">
        <v>34</v>
      </c>
      <c r="F319" s="73">
        <v>8650</v>
      </c>
      <c r="G319" s="73">
        <v>146510</v>
      </c>
      <c r="H319" s="74">
        <v>1000</v>
      </c>
      <c r="I319" s="24" t="s">
        <v>60</v>
      </c>
    </row>
    <row r="320" spans="1:9" x14ac:dyDescent="0.2">
      <c r="A320" s="22" t="str">
        <f t="shared" si="4"/>
        <v>Risaraldap2Tasa de Fecundidad</v>
      </c>
      <c r="B320" s="72" t="s">
        <v>25</v>
      </c>
      <c r="C320" s="21" t="s">
        <v>45</v>
      </c>
      <c r="D320" s="65" t="s">
        <v>116</v>
      </c>
      <c r="E320" s="22" t="s">
        <v>34</v>
      </c>
      <c r="F320" s="73">
        <v>15905</v>
      </c>
      <c r="G320" s="73">
        <v>244099</v>
      </c>
      <c r="H320" s="74">
        <v>1000</v>
      </c>
      <c r="I320" s="24" t="s">
        <v>60</v>
      </c>
    </row>
    <row r="321" spans="1:9" x14ac:dyDescent="0.2">
      <c r="A321" s="22" t="str">
        <f t="shared" si="4"/>
        <v>Santanderp2Tasa de Fecundidad</v>
      </c>
      <c r="B321" s="72" t="s">
        <v>27</v>
      </c>
      <c r="C321" s="21" t="s">
        <v>45</v>
      </c>
      <c r="D321" s="65" t="s">
        <v>116</v>
      </c>
      <c r="E321" s="22" t="s">
        <v>34</v>
      </c>
      <c r="F321" s="73">
        <v>36913</v>
      </c>
      <c r="G321" s="73">
        <v>549034</v>
      </c>
      <c r="H321" s="74">
        <v>1000</v>
      </c>
      <c r="I321" s="24" t="s">
        <v>60</v>
      </c>
    </row>
    <row r="322" spans="1:9" x14ac:dyDescent="0.2">
      <c r="A322" s="22" t="str">
        <f t="shared" si="4"/>
        <v>Sucrep2Tasa de Fecundidad</v>
      </c>
      <c r="B322" s="72" t="s">
        <v>28</v>
      </c>
      <c r="C322" s="21" t="s">
        <v>45</v>
      </c>
      <c r="D322" s="65" t="s">
        <v>116</v>
      </c>
      <c r="E322" s="22" t="s">
        <v>34</v>
      </c>
      <c r="F322" s="73">
        <v>20903</v>
      </c>
      <c r="G322" s="73">
        <v>249420</v>
      </c>
      <c r="H322" s="74">
        <v>1000</v>
      </c>
      <c r="I322" s="24" t="s">
        <v>60</v>
      </c>
    </row>
    <row r="323" spans="1:9" x14ac:dyDescent="0.2">
      <c r="A323" s="22" t="str">
        <f t="shared" ref="A323:A386" si="5">CONCATENATE(B323,D323,C323)</f>
        <v>Tolimap2Tasa de Fecundidad</v>
      </c>
      <c r="B323" s="72" t="s">
        <v>29</v>
      </c>
      <c r="C323" s="21" t="s">
        <v>45</v>
      </c>
      <c r="D323" s="65" t="s">
        <v>116</v>
      </c>
      <c r="E323" s="22" t="s">
        <v>34</v>
      </c>
      <c r="F323" s="73">
        <v>28168</v>
      </c>
      <c r="G323" s="73">
        <v>383710</v>
      </c>
      <c r="H323" s="74">
        <v>1000</v>
      </c>
      <c r="I323" s="24" t="s">
        <v>60</v>
      </c>
    </row>
    <row r="324" spans="1:9" x14ac:dyDescent="0.2">
      <c r="A324" s="22" t="str">
        <f t="shared" si="5"/>
        <v>Valle Del Caucap2Tasa de Fecundidad</v>
      </c>
      <c r="B324" s="72" t="s">
        <v>59</v>
      </c>
      <c r="C324" s="21" t="s">
        <v>45</v>
      </c>
      <c r="D324" s="65" t="s">
        <v>116</v>
      </c>
      <c r="E324" s="22" t="s">
        <v>34</v>
      </c>
      <c r="F324" s="73">
        <v>68697</v>
      </c>
      <c r="G324" s="73">
        <v>1176166</v>
      </c>
      <c r="H324" s="74">
        <v>1000</v>
      </c>
      <c r="I324" s="24" t="s">
        <v>60</v>
      </c>
    </row>
    <row r="325" spans="1:9" x14ac:dyDescent="0.2">
      <c r="A325" s="22" t="str">
        <f t="shared" si="5"/>
        <v>Araucap2Tasa de Fecundidad</v>
      </c>
      <c r="B325" s="72" t="s">
        <v>2</v>
      </c>
      <c r="C325" s="21" t="s">
        <v>45</v>
      </c>
      <c r="D325" s="65" t="s">
        <v>116</v>
      </c>
      <c r="E325" s="22" t="s">
        <v>34</v>
      </c>
      <c r="F325" s="73">
        <v>7160</v>
      </c>
      <c r="G325" s="73">
        <v>79158</v>
      </c>
      <c r="H325" s="74">
        <v>1000</v>
      </c>
      <c r="I325" s="24" t="s">
        <v>60</v>
      </c>
    </row>
    <row r="326" spans="1:9" x14ac:dyDescent="0.2">
      <c r="A326" s="22" t="str">
        <f t="shared" si="5"/>
        <v>Casanarep2Tasa de Fecundidad</v>
      </c>
      <c r="B326" s="72" t="s">
        <v>9</v>
      </c>
      <c r="C326" s="21" t="s">
        <v>45</v>
      </c>
      <c r="D326" s="65" t="s">
        <v>116</v>
      </c>
      <c r="E326" s="22" t="s">
        <v>34</v>
      </c>
      <c r="F326" s="73">
        <v>9790</v>
      </c>
      <c r="G326" s="73">
        <v>104935</v>
      </c>
      <c r="H326" s="74">
        <v>1000</v>
      </c>
      <c r="I326" s="24" t="s">
        <v>60</v>
      </c>
    </row>
    <row r="327" spans="1:9" x14ac:dyDescent="0.2">
      <c r="A327" s="22" t="str">
        <f t="shared" si="5"/>
        <v>Putumayop2Tasa de Fecundidad</v>
      </c>
      <c r="B327" s="72" t="s">
        <v>23</v>
      </c>
      <c r="C327" s="21" t="s">
        <v>45</v>
      </c>
      <c r="D327" s="65" t="s">
        <v>116</v>
      </c>
      <c r="E327" s="22" t="s">
        <v>34</v>
      </c>
      <c r="F327" s="73">
        <v>7035</v>
      </c>
      <c r="G327" s="73">
        <v>109909</v>
      </c>
      <c r="H327" s="74">
        <v>1000</v>
      </c>
      <c r="I327" s="24" t="s">
        <v>60</v>
      </c>
    </row>
    <row r="328" spans="1:9" x14ac:dyDescent="0.2">
      <c r="A328" s="22" t="str">
        <f t="shared" si="5"/>
        <v>San Andrés y Providenciap2Tasa de Fecundidad</v>
      </c>
      <c r="B328" s="72" t="s">
        <v>26</v>
      </c>
      <c r="C328" s="21" t="s">
        <v>45</v>
      </c>
      <c r="D328" s="65" t="s">
        <v>116</v>
      </c>
      <c r="E328" s="22" t="s">
        <v>34</v>
      </c>
      <c r="F328" s="73">
        <v>880</v>
      </c>
      <c r="G328" s="73">
        <v>19903</v>
      </c>
      <c r="H328" s="74">
        <v>1000</v>
      </c>
      <c r="I328" s="24" t="s">
        <v>60</v>
      </c>
    </row>
    <row r="329" spans="1:9" x14ac:dyDescent="0.2">
      <c r="A329" s="22" t="str">
        <f t="shared" si="5"/>
        <v>Amazonasp2Tasa de Fecundidad</v>
      </c>
      <c r="B329" s="72" t="s">
        <v>0</v>
      </c>
      <c r="C329" s="21" t="s">
        <v>45</v>
      </c>
      <c r="D329" s="65" t="s">
        <v>116</v>
      </c>
      <c r="E329" s="22" t="s">
        <v>34</v>
      </c>
      <c r="F329" s="73">
        <v>2052</v>
      </c>
      <c r="G329" s="73">
        <v>25752</v>
      </c>
      <c r="H329" s="74">
        <v>1000</v>
      </c>
      <c r="I329" s="24" t="s">
        <v>60</v>
      </c>
    </row>
    <row r="330" spans="1:9" x14ac:dyDescent="0.2">
      <c r="A330" s="22" t="str">
        <f t="shared" si="5"/>
        <v>Guainíap2Tasa de Fecundidad</v>
      </c>
      <c r="B330" s="72" t="s">
        <v>15</v>
      </c>
      <c r="C330" s="21" t="s">
        <v>45</v>
      </c>
      <c r="D330" s="65" t="s">
        <v>116</v>
      </c>
      <c r="E330" s="22" t="s">
        <v>34</v>
      </c>
      <c r="F330" s="73">
        <v>975</v>
      </c>
      <c r="G330" s="73">
        <v>14312</v>
      </c>
      <c r="H330" s="74">
        <v>1000</v>
      </c>
      <c r="I330" s="24" t="s">
        <v>60</v>
      </c>
    </row>
    <row r="331" spans="1:9" x14ac:dyDescent="0.2">
      <c r="A331" s="22" t="str">
        <f t="shared" si="5"/>
        <v>Guaviarep2Tasa de Fecundidad</v>
      </c>
      <c r="B331" s="72" t="s">
        <v>16</v>
      </c>
      <c r="C331" s="21" t="s">
        <v>45</v>
      </c>
      <c r="D331" s="65" t="s">
        <v>116</v>
      </c>
      <c r="E331" s="22" t="s">
        <v>34</v>
      </c>
      <c r="F331" s="73">
        <v>2180</v>
      </c>
      <c r="G331" s="73">
        <v>36044</v>
      </c>
      <c r="H331" s="74">
        <v>1000</v>
      </c>
      <c r="I331" s="24" t="s">
        <v>60</v>
      </c>
    </row>
    <row r="332" spans="1:9" x14ac:dyDescent="0.2">
      <c r="A332" s="22" t="str">
        <f t="shared" si="5"/>
        <v>Vaupésp2Tasa de Fecundidad</v>
      </c>
      <c r="B332" s="72" t="s">
        <v>30</v>
      </c>
      <c r="C332" s="21" t="s">
        <v>45</v>
      </c>
      <c r="D332" s="65" t="s">
        <v>116</v>
      </c>
      <c r="E332" s="22" t="s">
        <v>34</v>
      </c>
      <c r="F332" s="73">
        <v>846</v>
      </c>
      <c r="G332" s="73">
        <v>14018</v>
      </c>
      <c r="H332" s="74">
        <v>1000</v>
      </c>
      <c r="I332" s="24" t="s">
        <v>60</v>
      </c>
    </row>
    <row r="333" spans="1:9" x14ac:dyDescent="0.2">
      <c r="A333" s="22" t="str">
        <f t="shared" si="5"/>
        <v>Vichadap2Tasa de Fecundidad</v>
      </c>
      <c r="B333" s="72" t="s">
        <v>31</v>
      </c>
      <c r="C333" s="21" t="s">
        <v>45</v>
      </c>
      <c r="D333" s="65" t="s">
        <v>116</v>
      </c>
      <c r="E333" s="22" t="s">
        <v>34</v>
      </c>
      <c r="F333" s="73">
        <v>1440</v>
      </c>
      <c r="G333" s="73">
        <v>22572</v>
      </c>
      <c r="H333" s="74">
        <v>1000</v>
      </c>
      <c r="I333" s="24" t="s">
        <v>60</v>
      </c>
    </row>
    <row r="334" spans="1:9" x14ac:dyDescent="0.2">
      <c r="A334" s="22" t="str">
        <f t="shared" si="5"/>
        <v>Antioquiap1Tasa de mortalidad &lt;1</v>
      </c>
      <c r="B334" s="22" t="s">
        <v>1</v>
      </c>
      <c r="C334" s="22" t="s">
        <v>109</v>
      </c>
      <c r="D334" s="65" t="s">
        <v>115</v>
      </c>
      <c r="E334" s="22" t="s">
        <v>107</v>
      </c>
      <c r="F334" s="22">
        <v>6818</v>
      </c>
      <c r="G334" s="22">
        <v>536377</v>
      </c>
      <c r="H334" s="22">
        <v>1000</v>
      </c>
    </row>
    <row r="335" spans="1:9" x14ac:dyDescent="0.2">
      <c r="A335" s="22" t="str">
        <f t="shared" si="5"/>
        <v>Atlánticop1Tasa de mortalidad &lt;1</v>
      </c>
      <c r="B335" s="22" t="s">
        <v>3</v>
      </c>
      <c r="C335" s="22" t="s">
        <v>109</v>
      </c>
      <c r="D335" s="65" t="s">
        <v>115</v>
      </c>
      <c r="E335" s="22" t="s">
        <v>107</v>
      </c>
      <c r="F335" s="22">
        <v>3856</v>
      </c>
      <c r="G335" s="22">
        <v>238112</v>
      </c>
      <c r="H335" s="22">
        <v>1000</v>
      </c>
    </row>
    <row r="336" spans="1:9" x14ac:dyDescent="0.2">
      <c r="A336" s="22" t="str">
        <f t="shared" si="5"/>
        <v>Bogotáp1Tasa de mortalidad &lt;1</v>
      </c>
      <c r="B336" s="72" t="s">
        <v>4</v>
      </c>
      <c r="C336" s="22" t="s">
        <v>109</v>
      </c>
      <c r="D336" s="65" t="s">
        <v>115</v>
      </c>
      <c r="E336" s="22" t="s">
        <v>107</v>
      </c>
      <c r="F336" s="22">
        <v>9130</v>
      </c>
      <c r="G336" s="22">
        <v>687959</v>
      </c>
      <c r="H336" s="22">
        <v>1000</v>
      </c>
    </row>
    <row r="337" spans="1:8" x14ac:dyDescent="0.2">
      <c r="A337" s="22" t="str">
        <f t="shared" si="5"/>
        <v>Bolívarp1Tasa de mortalidad &lt;1</v>
      </c>
      <c r="B337" s="22" t="s">
        <v>5</v>
      </c>
      <c r="C337" s="22" t="s">
        <v>109</v>
      </c>
      <c r="D337" s="65" t="s">
        <v>115</v>
      </c>
      <c r="E337" s="22" t="s">
        <v>107</v>
      </c>
      <c r="F337" s="22">
        <v>2871</v>
      </c>
      <c r="G337" s="22">
        <v>192071</v>
      </c>
      <c r="H337" s="22">
        <v>1000</v>
      </c>
    </row>
    <row r="338" spans="1:8" x14ac:dyDescent="0.2">
      <c r="A338" s="22" t="str">
        <f t="shared" si="5"/>
        <v>Boyacáp1Tasa de mortalidad &lt;1</v>
      </c>
      <c r="B338" s="22" t="s">
        <v>6</v>
      </c>
      <c r="C338" s="22" t="s">
        <v>109</v>
      </c>
      <c r="D338" s="65" t="s">
        <v>115</v>
      </c>
      <c r="E338" s="22" t="s">
        <v>107</v>
      </c>
      <c r="F338" s="22">
        <v>1683</v>
      </c>
      <c r="G338" s="22">
        <v>115741</v>
      </c>
      <c r="H338" s="22">
        <v>1000</v>
      </c>
    </row>
    <row r="339" spans="1:8" x14ac:dyDescent="0.2">
      <c r="A339" s="22" t="str">
        <f t="shared" si="5"/>
        <v>Caldasp1Tasa de mortalidad &lt;1</v>
      </c>
      <c r="B339" s="22" t="s">
        <v>7</v>
      </c>
      <c r="C339" s="22" t="s">
        <v>109</v>
      </c>
      <c r="D339" s="65" t="s">
        <v>115</v>
      </c>
      <c r="E339" s="22" t="s">
        <v>107</v>
      </c>
      <c r="F339" s="22">
        <v>1017</v>
      </c>
      <c r="G339" s="22">
        <v>75312</v>
      </c>
      <c r="H339" s="22">
        <v>1000</v>
      </c>
    </row>
    <row r="340" spans="1:8" x14ac:dyDescent="0.2">
      <c r="A340" s="22" t="str">
        <f t="shared" si="5"/>
        <v>Caquetáp1Tasa de mortalidad &lt;1</v>
      </c>
      <c r="B340" s="22" t="s">
        <v>8</v>
      </c>
      <c r="C340" s="22" t="s">
        <v>109</v>
      </c>
      <c r="D340" s="65" t="s">
        <v>115</v>
      </c>
      <c r="E340" s="22" t="s">
        <v>107</v>
      </c>
      <c r="F340" s="22">
        <v>935</v>
      </c>
      <c r="G340" s="22">
        <v>43476</v>
      </c>
      <c r="H340" s="22">
        <v>1000</v>
      </c>
    </row>
    <row r="341" spans="1:8" x14ac:dyDescent="0.2">
      <c r="A341" s="22" t="str">
        <f t="shared" si="5"/>
        <v>Caucap1Tasa de mortalidad &lt;1</v>
      </c>
      <c r="B341" s="22" t="s">
        <v>10</v>
      </c>
      <c r="C341" s="22" t="s">
        <v>109</v>
      </c>
      <c r="D341" s="65" t="s">
        <v>115</v>
      </c>
      <c r="E341" s="22" t="s">
        <v>107</v>
      </c>
      <c r="F341" s="22">
        <v>1932</v>
      </c>
      <c r="G341" s="22">
        <v>105817</v>
      </c>
      <c r="H341" s="22">
        <v>1000</v>
      </c>
    </row>
    <row r="342" spans="1:8" x14ac:dyDescent="0.2">
      <c r="A342" s="22" t="str">
        <f t="shared" si="5"/>
        <v>Cesarp1Tasa de mortalidad &lt;1</v>
      </c>
      <c r="B342" s="22" t="s">
        <v>11</v>
      </c>
      <c r="C342" s="22" t="s">
        <v>109</v>
      </c>
      <c r="D342" s="65" t="s">
        <v>115</v>
      </c>
      <c r="E342" s="22" t="s">
        <v>107</v>
      </c>
      <c r="F342" s="22">
        <v>2173</v>
      </c>
      <c r="G342" s="22">
        <v>122276</v>
      </c>
      <c r="H342" s="22">
        <v>1000</v>
      </c>
    </row>
    <row r="343" spans="1:8" x14ac:dyDescent="0.2">
      <c r="A343" s="22" t="str">
        <f t="shared" si="5"/>
        <v>Córdobap1Tasa de mortalidad &lt;1</v>
      </c>
      <c r="B343" s="22" t="s">
        <v>13</v>
      </c>
      <c r="C343" s="22" t="s">
        <v>109</v>
      </c>
      <c r="D343" s="65" t="s">
        <v>115</v>
      </c>
      <c r="E343" s="22" t="s">
        <v>107</v>
      </c>
      <c r="F343" s="22">
        <v>2755</v>
      </c>
      <c r="G343" s="22">
        <v>147613</v>
      </c>
      <c r="H343" s="22">
        <v>1000</v>
      </c>
    </row>
    <row r="344" spans="1:8" x14ac:dyDescent="0.2">
      <c r="A344" s="22" t="str">
        <f t="shared" si="5"/>
        <v>Cundinamarcap1Tasa de mortalidad &lt;1</v>
      </c>
      <c r="B344" s="22" t="s">
        <v>14</v>
      </c>
      <c r="C344" s="22" t="s">
        <v>109</v>
      </c>
      <c r="D344" s="65" t="s">
        <v>115</v>
      </c>
      <c r="E344" s="22" t="s">
        <v>107</v>
      </c>
      <c r="F344" s="22">
        <v>2948</v>
      </c>
      <c r="G344" s="22">
        <v>217412</v>
      </c>
      <c r="H344" s="22">
        <v>1000</v>
      </c>
    </row>
    <row r="345" spans="1:8" x14ac:dyDescent="0.2">
      <c r="A345" s="22" t="str">
        <f t="shared" si="5"/>
        <v>Chocóp1Tasa de mortalidad &lt;1</v>
      </c>
      <c r="B345" s="22" t="s">
        <v>12</v>
      </c>
      <c r="C345" s="22" t="s">
        <v>109</v>
      </c>
      <c r="D345" s="65" t="s">
        <v>115</v>
      </c>
      <c r="E345" s="22" t="s">
        <v>107</v>
      </c>
      <c r="F345" s="22">
        <v>1106</v>
      </c>
      <c r="G345" s="22">
        <v>32790</v>
      </c>
      <c r="H345" s="22">
        <v>1000</v>
      </c>
    </row>
    <row r="346" spans="1:8" x14ac:dyDescent="0.2">
      <c r="A346" s="22" t="str">
        <f t="shared" si="5"/>
        <v>Huilap1Tasa de mortalidad &lt;1</v>
      </c>
      <c r="B346" s="22" t="s">
        <v>17</v>
      </c>
      <c r="C346" s="22" t="s">
        <v>109</v>
      </c>
      <c r="D346" s="65" t="s">
        <v>115</v>
      </c>
      <c r="E346" s="22" t="s">
        <v>107</v>
      </c>
      <c r="F346" s="22">
        <v>1637</v>
      </c>
      <c r="G346" s="22">
        <v>121890</v>
      </c>
      <c r="H346" s="22">
        <v>1000</v>
      </c>
    </row>
    <row r="347" spans="1:8" x14ac:dyDescent="0.2">
      <c r="A347" s="22" t="str">
        <f t="shared" si="5"/>
        <v>La Guajirap1Tasa de mortalidad &lt;1</v>
      </c>
      <c r="B347" s="22" t="s">
        <v>18</v>
      </c>
      <c r="C347" s="22" t="s">
        <v>109</v>
      </c>
      <c r="D347" s="65" t="s">
        <v>115</v>
      </c>
      <c r="E347" s="22" t="s">
        <v>107</v>
      </c>
      <c r="F347" s="22">
        <v>1578</v>
      </c>
      <c r="G347" s="22">
        <v>73757</v>
      </c>
      <c r="H347" s="22">
        <v>1000</v>
      </c>
    </row>
    <row r="348" spans="1:8" x14ac:dyDescent="0.2">
      <c r="A348" s="22" t="str">
        <f t="shared" si="5"/>
        <v>Magdalenap1Tasa de mortalidad &lt;1</v>
      </c>
      <c r="B348" s="22" t="s">
        <v>19</v>
      </c>
      <c r="C348" s="22" t="s">
        <v>109</v>
      </c>
      <c r="D348" s="65" t="s">
        <v>115</v>
      </c>
      <c r="E348" s="22" t="s">
        <v>107</v>
      </c>
      <c r="F348" s="22">
        <v>2515</v>
      </c>
      <c r="G348" s="22">
        <v>131304</v>
      </c>
      <c r="H348" s="22">
        <v>1000</v>
      </c>
    </row>
    <row r="349" spans="1:8" x14ac:dyDescent="0.2">
      <c r="A349" s="22" t="str">
        <f t="shared" si="5"/>
        <v>Metap1Tasa de mortalidad &lt;1</v>
      </c>
      <c r="B349" s="22" t="s">
        <v>20</v>
      </c>
      <c r="C349" s="22" t="s">
        <v>109</v>
      </c>
      <c r="D349" s="65" t="s">
        <v>115</v>
      </c>
      <c r="E349" s="22" t="s">
        <v>107</v>
      </c>
      <c r="F349" s="22">
        <v>1349</v>
      </c>
      <c r="G349" s="22">
        <v>92407</v>
      </c>
      <c r="H349" s="22">
        <v>1000</v>
      </c>
    </row>
    <row r="350" spans="1:8" x14ac:dyDescent="0.2">
      <c r="A350" s="22" t="str">
        <f t="shared" si="5"/>
        <v>Nariñop1Tasa de mortalidad &lt;1</v>
      </c>
      <c r="B350" s="22" t="s">
        <v>21</v>
      </c>
      <c r="C350" s="22" t="s">
        <v>109</v>
      </c>
      <c r="D350" s="65" t="s">
        <v>115</v>
      </c>
      <c r="E350" s="22" t="s">
        <v>107</v>
      </c>
      <c r="F350" s="22">
        <v>1898</v>
      </c>
      <c r="G350" s="22">
        <v>128080</v>
      </c>
      <c r="H350" s="22">
        <v>1000</v>
      </c>
    </row>
    <row r="351" spans="1:8" x14ac:dyDescent="0.2">
      <c r="A351" s="22" t="str">
        <f t="shared" si="5"/>
        <v>Norte de Santanderp1Tasa de mortalidad &lt;1</v>
      </c>
      <c r="B351" s="22" t="s">
        <v>22</v>
      </c>
      <c r="C351" s="22" t="s">
        <v>109</v>
      </c>
      <c r="D351" s="65" t="s">
        <v>115</v>
      </c>
      <c r="E351" s="22" t="s">
        <v>107</v>
      </c>
      <c r="F351" s="22">
        <v>1939</v>
      </c>
      <c r="G351" s="22">
        <v>128498</v>
      </c>
      <c r="H351" s="22">
        <v>1000</v>
      </c>
    </row>
    <row r="352" spans="1:8" x14ac:dyDescent="0.2">
      <c r="A352" s="22" t="str">
        <f t="shared" si="5"/>
        <v>Quindíop1Tasa de mortalidad &lt;1</v>
      </c>
      <c r="B352" s="67" t="s">
        <v>24</v>
      </c>
      <c r="C352" s="22" t="s">
        <v>109</v>
      </c>
      <c r="D352" s="65" t="s">
        <v>115</v>
      </c>
      <c r="E352" s="22" t="s">
        <v>107</v>
      </c>
      <c r="F352" s="22">
        <v>600</v>
      </c>
      <c r="G352" s="22">
        <v>41006</v>
      </c>
      <c r="H352" s="22">
        <v>1000</v>
      </c>
    </row>
    <row r="353" spans="1:8" x14ac:dyDescent="0.2">
      <c r="A353" s="22" t="str">
        <f t="shared" si="5"/>
        <v>Risaraldap1Tasa de mortalidad &lt;1</v>
      </c>
      <c r="B353" s="22" t="s">
        <v>25</v>
      </c>
      <c r="C353" s="22" t="s">
        <v>109</v>
      </c>
      <c r="D353" s="65" t="s">
        <v>115</v>
      </c>
      <c r="E353" s="22" t="s">
        <v>107</v>
      </c>
      <c r="F353" s="22">
        <v>1066</v>
      </c>
      <c r="G353" s="22">
        <v>76496</v>
      </c>
      <c r="H353" s="22">
        <v>1000</v>
      </c>
    </row>
    <row r="354" spans="1:8" x14ac:dyDescent="0.2">
      <c r="A354" s="22" t="str">
        <f t="shared" si="5"/>
        <v>Santanderp1Tasa de mortalidad &lt;1</v>
      </c>
      <c r="B354" s="22" t="s">
        <v>27</v>
      </c>
      <c r="C354" s="22" t="s">
        <v>109</v>
      </c>
      <c r="D354" s="65" t="s">
        <v>115</v>
      </c>
      <c r="E354" s="22" t="s">
        <v>107</v>
      </c>
      <c r="F354" s="22">
        <v>2100</v>
      </c>
      <c r="G354" s="22">
        <v>190997</v>
      </c>
      <c r="H354" s="22">
        <v>1000</v>
      </c>
    </row>
    <row r="355" spans="1:8" x14ac:dyDescent="0.2">
      <c r="A355" s="22" t="str">
        <f t="shared" si="5"/>
        <v>Sucrep1Tasa de mortalidad &lt;1</v>
      </c>
      <c r="B355" s="22" t="s">
        <v>28</v>
      </c>
      <c r="C355" s="22" t="s">
        <v>109</v>
      </c>
      <c r="D355" s="65" t="s">
        <v>115</v>
      </c>
      <c r="E355" s="22" t="s">
        <v>107</v>
      </c>
      <c r="F355" s="22">
        <v>1090</v>
      </c>
      <c r="G355" s="22">
        <v>91534</v>
      </c>
      <c r="H355" s="22">
        <v>1000</v>
      </c>
    </row>
    <row r="356" spans="1:8" x14ac:dyDescent="0.2">
      <c r="A356" s="22" t="str">
        <f t="shared" si="5"/>
        <v>Tolimap1Tasa de mortalidad &lt;1</v>
      </c>
      <c r="B356" s="22" t="s">
        <v>29</v>
      </c>
      <c r="C356" s="22" t="s">
        <v>109</v>
      </c>
      <c r="D356" s="65" t="s">
        <v>115</v>
      </c>
      <c r="E356" s="22" t="s">
        <v>107</v>
      </c>
      <c r="F356" s="22">
        <v>1692</v>
      </c>
      <c r="G356" s="22">
        <v>130016</v>
      </c>
      <c r="H356" s="22">
        <v>1000</v>
      </c>
    </row>
    <row r="357" spans="1:8" x14ac:dyDescent="0.2">
      <c r="A357" s="22" t="str">
        <f t="shared" si="5"/>
        <v>Valle del Caucap1Tasa de mortalidad &lt;1</v>
      </c>
      <c r="B357" s="22" t="s">
        <v>33</v>
      </c>
      <c r="C357" s="22" t="s">
        <v>109</v>
      </c>
      <c r="D357" s="65" t="s">
        <v>115</v>
      </c>
      <c r="E357" s="22" t="s">
        <v>107</v>
      </c>
      <c r="F357" s="22">
        <v>4447</v>
      </c>
      <c r="G357" s="22">
        <v>357521</v>
      </c>
      <c r="H357" s="22">
        <v>1000</v>
      </c>
    </row>
    <row r="358" spans="1:8" x14ac:dyDescent="0.2">
      <c r="A358" s="22" t="str">
        <f t="shared" si="5"/>
        <v>Araucap1Tasa de mortalidad &lt;1</v>
      </c>
      <c r="B358" s="22" t="s">
        <v>2</v>
      </c>
      <c r="C358" s="22" t="s">
        <v>109</v>
      </c>
      <c r="D358" s="65" t="s">
        <v>115</v>
      </c>
      <c r="E358" s="22" t="s">
        <v>107</v>
      </c>
      <c r="F358" s="22">
        <v>353</v>
      </c>
      <c r="G358" s="22">
        <v>29117</v>
      </c>
      <c r="H358" s="22">
        <v>1000</v>
      </c>
    </row>
    <row r="359" spans="1:8" x14ac:dyDescent="0.2">
      <c r="A359" s="22" t="str">
        <f t="shared" si="5"/>
        <v>Casanarep1Tasa de mortalidad &lt;1</v>
      </c>
      <c r="B359" s="22" t="s">
        <v>9</v>
      </c>
      <c r="C359" s="22" t="s">
        <v>109</v>
      </c>
      <c r="D359" s="65" t="s">
        <v>115</v>
      </c>
      <c r="E359" s="22" t="s">
        <v>107</v>
      </c>
      <c r="F359" s="22">
        <v>467</v>
      </c>
      <c r="G359" s="22">
        <v>36577</v>
      </c>
      <c r="H359" s="22">
        <v>1000</v>
      </c>
    </row>
    <row r="360" spans="1:8" x14ac:dyDescent="0.2">
      <c r="A360" s="22" t="str">
        <f t="shared" si="5"/>
        <v>Putumayop1Tasa de mortalidad &lt;1</v>
      </c>
      <c r="B360" s="22" t="s">
        <v>23</v>
      </c>
      <c r="C360" s="22" t="s">
        <v>109</v>
      </c>
      <c r="D360" s="65" t="s">
        <v>115</v>
      </c>
      <c r="E360" s="22" t="s">
        <v>107</v>
      </c>
      <c r="F360" s="22">
        <v>496</v>
      </c>
      <c r="G360" s="22">
        <v>29031</v>
      </c>
      <c r="H360" s="22">
        <v>1000</v>
      </c>
    </row>
    <row r="361" spans="1:8" x14ac:dyDescent="0.2">
      <c r="A361" s="22" t="str">
        <f t="shared" si="5"/>
        <v>San Andrés y Providenciap1Tasa de mortalidad &lt;1</v>
      </c>
      <c r="B361" s="72" t="s">
        <v>26</v>
      </c>
      <c r="C361" s="22" t="s">
        <v>109</v>
      </c>
      <c r="D361" s="65" t="s">
        <v>115</v>
      </c>
      <c r="E361" s="22" t="s">
        <v>107</v>
      </c>
      <c r="F361" s="22">
        <v>93</v>
      </c>
      <c r="G361" s="22">
        <v>5371</v>
      </c>
      <c r="H361" s="22">
        <v>1000</v>
      </c>
    </row>
    <row r="362" spans="1:8" x14ac:dyDescent="0.2">
      <c r="A362" s="22" t="str">
        <f t="shared" si="5"/>
        <v>Amazonasp1Tasa de mortalidad &lt;1</v>
      </c>
      <c r="B362" s="22" t="s">
        <v>0</v>
      </c>
      <c r="C362" s="22" t="s">
        <v>109</v>
      </c>
      <c r="D362" s="65" t="s">
        <v>115</v>
      </c>
      <c r="E362" s="22" t="s">
        <v>107</v>
      </c>
      <c r="F362" s="22">
        <v>226</v>
      </c>
      <c r="G362" s="22">
        <v>7445</v>
      </c>
      <c r="H362" s="22">
        <v>1000</v>
      </c>
    </row>
    <row r="363" spans="1:8" x14ac:dyDescent="0.2">
      <c r="A363" s="22" t="str">
        <f t="shared" si="5"/>
        <v>Guainíap1Tasa de mortalidad &lt;1</v>
      </c>
      <c r="B363" s="22" t="s">
        <v>15</v>
      </c>
      <c r="C363" s="22" t="s">
        <v>109</v>
      </c>
      <c r="D363" s="65" t="s">
        <v>115</v>
      </c>
      <c r="E363" s="22" t="s">
        <v>107</v>
      </c>
      <c r="F363" s="22">
        <v>130</v>
      </c>
      <c r="G363" s="22">
        <v>3328</v>
      </c>
      <c r="H363" s="22">
        <v>1000</v>
      </c>
    </row>
    <row r="364" spans="1:8" x14ac:dyDescent="0.2">
      <c r="A364" s="22" t="str">
        <f t="shared" si="5"/>
        <v>Guaviarep1Tasa de mortalidad &lt;1</v>
      </c>
      <c r="B364" s="22" t="s">
        <v>16</v>
      </c>
      <c r="C364" s="22" t="s">
        <v>109</v>
      </c>
      <c r="D364" s="65" t="s">
        <v>115</v>
      </c>
      <c r="E364" s="22" t="s">
        <v>107</v>
      </c>
      <c r="F364" s="22">
        <v>171</v>
      </c>
      <c r="G364" s="22">
        <v>8946</v>
      </c>
      <c r="H364" s="22">
        <v>1000</v>
      </c>
    </row>
    <row r="365" spans="1:8" x14ac:dyDescent="0.2">
      <c r="A365" s="22" t="str">
        <f t="shared" si="5"/>
        <v>Vaupésp1Tasa de mortalidad &lt;1</v>
      </c>
      <c r="B365" s="22" t="s">
        <v>30</v>
      </c>
      <c r="C365" s="22" t="s">
        <v>109</v>
      </c>
      <c r="D365" s="65" t="s">
        <v>115</v>
      </c>
      <c r="E365" s="22" t="s">
        <v>107</v>
      </c>
      <c r="F365" s="22">
        <v>102</v>
      </c>
      <c r="G365" s="22">
        <v>3624</v>
      </c>
      <c r="H365" s="22">
        <v>1000</v>
      </c>
    </row>
    <row r="366" spans="1:8" x14ac:dyDescent="0.2">
      <c r="A366" s="22" t="str">
        <f t="shared" si="5"/>
        <v>Vichadap1Tasa de mortalidad &lt;1</v>
      </c>
      <c r="B366" s="22" t="s">
        <v>31</v>
      </c>
      <c r="C366" s="22" t="s">
        <v>109</v>
      </c>
      <c r="D366" s="65" t="s">
        <v>115</v>
      </c>
      <c r="E366" s="22" t="s">
        <v>107</v>
      </c>
      <c r="F366" s="22">
        <v>170</v>
      </c>
      <c r="G366" s="22">
        <v>4745</v>
      </c>
      <c r="H366" s="22">
        <v>1000</v>
      </c>
    </row>
    <row r="367" spans="1:8" x14ac:dyDescent="0.2">
      <c r="A367" s="22" t="str">
        <f t="shared" si="5"/>
        <v>Antioquiap2Tasa de mortalidad &lt;1</v>
      </c>
      <c r="B367" s="22" t="s">
        <v>1</v>
      </c>
      <c r="C367" s="22" t="s">
        <v>109</v>
      </c>
      <c r="D367" s="65" t="s">
        <v>116</v>
      </c>
      <c r="E367" s="22" t="s">
        <v>108</v>
      </c>
      <c r="F367" s="22">
        <v>3727</v>
      </c>
      <c r="G367" s="22">
        <v>380662</v>
      </c>
      <c r="H367" s="22">
        <v>1000</v>
      </c>
    </row>
    <row r="368" spans="1:8" x14ac:dyDescent="0.2">
      <c r="A368" s="22" t="str">
        <f t="shared" si="5"/>
        <v>Atlánticop2Tasa de mortalidad &lt;1</v>
      </c>
      <c r="B368" s="22" t="s">
        <v>3</v>
      </c>
      <c r="C368" s="22" t="s">
        <v>109</v>
      </c>
      <c r="D368" s="65" t="s">
        <v>116</v>
      </c>
      <c r="E368" s="22" t="s">
        <v>108</v>
      </c>
      <c r="F368" s="22">
        <v>2687</v>
      </c>
      <c r="G368" s="22">
        <v>195621</v>
      </c>
      <c r="H368" s="22">
        <v>1000</v>
      </c>
    </row>
    <row r="369" spans="1:8" x14ac:dyDescent="0.2">
      <c r="A369" s="22" t="str">
        <f t="shared" si="5"/>
        <v>Bogotáp2Tasa de mortalidad &lt;1</v>
      </c>
      <c r="B369" s="72" t="s">
        <v>4</v>
      </c>
      <c r="C369" s="22" t="s">
        <v>109</v>
      </c>
      <c r="D369" s="65" t="s">
        <v>116</v>
      </c>
      <c r="E369" s="22" t="s">
        <v>108</v>
      </c>
      <c r="F369" s="22">
        <v>5551</v>
      </c>
      <c r="G369" s="22">
        <v>522365</v>
      </c>
      <c r="H369" s="22">
        <v>1000</v>
      </c>
    </row>
    <row r="370" spans="1:8" x14ac:dyDescent="0.2">
      <c r="A370" s="22" t="str">
        <f t="shared" si="5"/>
        <v>Bolívarp2Tasa de mortalidad &lt;1</v>
      </c>
      <c r="B370" s="22" t="s">
        <v>5</v>
      </c>
      <c r="C370" s="22" t="s">
        <v>109</v>
      </c>
      <c r="D370" s="65" t="s">
        <v>116</v>
      </c>
      <c r="E370" s="22" t="s">
        <v>108</v>
      </c>
      <c r="F370" s="22">
        <v>2148</v>
      </c>
      <c r="G370" s="22">
        <v>179914</v>
      </c>
      <c r="H370" s="22">
        <v>1000</v>
      </c>
    </row>
    <row r="371" spans="1:8" x14ac:dyDescent="0.2">
      <c r="A371" s="22" t="str">
        <f t="shared" si="5"/>
        <v>Boyacáp2Tasa de mortalidad &lt;1</v>
      </c>
      <c r="B371" s="22" t="s">
        <v>6</v>
      </c>
      <c r="C371" s="22" t="s">
        <v>109</v>
      </c>
      <c r="D371" s="65" t="s">
        <v>116</v>
      </c>
      <c r="E371" s="22" t="s">
        <v>108</v>
      </c>
      <c r="F371" s="22">
        <v>784</v>
      </c>
      <c r="G371" s="22">
        <v>81923</v>
      </c>
      <c r="H371" s="22">
        <v>1000</v>
      </c>
    </row>
    <row r="372" spans="1:8" x14ac:dyDescent="0.2">
      <c r="A372" s="22" t="str">
        <f t="shared" si="5"/>
        <v>Caldasp2Tasa de mortalidad &lt;1</v>
      </c>
      <c r="B372" s="22" t="s">
        <v>7</v>
      </c>
      <c r="C372" s="22" t="s">
        <v>109</v>
      </c>
      <c r="D372" s="65" t="s">
        <v>116</v>
      </c>
      <c r="E372" s="22" t="s">
        <v>108</v>
      </c>
      <c r="F372" s="22">
        <v>591</v>
      </c>
      <c r="G372" s="22">
        <v>51205</v>
      </c>
      <c r="H372" s="22">
        <v>1000</v>
      </c>
    </row>
    <row r="373" spans="1:8" x14ac:dyDescent="0.2">
      <c r="A373" s="22" t="str">
        <f t="shared" si="5"/>
        <v>Caquetáp2Tasa de mortalidad &lt;1</v>
      </c>
      <c r="B373" s="22" t="s">
        <v>8</v>
      </c>
      <c r="C373" s="22" t="s">
        <v>109</v>
      </c>
      <c r="D373" s="65" t="s">
        <v>116</v>
      </c>
      <c r="E373" s="22" t="s">
        <v>108</v>
      </c>
      <c r="F373" s="22">
        <v>455</v>
      </c>
      <c r="G373" s="22">
        <v>37904</v>
      </c>
      <c r="H373" s="22">
        <v>1000</v>
      </c>
    </row>
    <row r="374" spans="1:8" x14ac:dyDescent="0.2">
      <c r="A374" s="22" t="str">
        <f t="shared" si="5"/>
        <v>Caucap2Tasa de mortalidad &lt;1</v>
      </c>
      <c r="B374" s="22" t="s">
        <v>10</v>
      </c>
      <c r="C374" s="22" t="s">
        <v>109</v>
      </c>
      <c r="D374" s="65" t="s">
        <v>116</v>
      </c>
      <c r="E374" s="22" t="s">
        <v>108</v>
      </c>
      <c r="F374" s="22">
        <v>1205</v>
      </c>
      <c r="G374" s="22">
        <v>89172</v>
      </c>
      <c r="H374" s="22">
        <v>1000</v>
      </c>
    </row>
    <row r="375" spans="1:8" x14ac:dyDescent="0.2">
      <c r="A375" s="22" t="str">
        <f t="shared" si="5"/>
        <v>Cesarp2Tasa de mortalidad &lt;1</v>
      </c>
      <c r="B375" s="22" t="s">
        <v>11</v>
      </c>
      <c r="C375" s="22" t="s">
        <v>109</v>
      </c>
      <c r="D375" s="65" t="s">
        <v>116</v>
      </c>
      <c r="E375" s="22" t="s">
        <v>108</v>
      </c>
      <c r="F375" s="22">
        <v>1458</v>
      </c>
      <c r="G375" s="22">
        <v>104870</v>
      </c>
      <c r="H375" s="22">
        <v>1000</v>
      </c>
    </row>
    <row r="376" spans="1:8" x14ac:dyDescent="0.2">
      <c r="A376" s="22" t="str">
        <f t="shared" si="5"/>
        <v>Córdobap2Tasa de mortalidad &lt;1</v>
      </c>
      <c r="B376" s="22" t="s">
        <v>13</v>
      </c>
      <c r="C376" s="22" t="s">
        <v>109</v>
      </c>
      <c r="D376" s="65" t="s">
        <v>116</v>
      </c>
      <c r="E376" s="22" t="s">
        <v>108</v>
      </c>
      <c r="F376" s="22">
        <v>2119</v>
      </c>
      <c r="G376" s="22">
        <v>135964</v>
      </c>
      <c r="H376" s="22">
        <v>1000</v>
      </c>
    </row>
    <row r="377" spans="1:8" x14ac:dyDescent="0.2">
      <c r="A377" s="22" t="str">
        <f t="shared" si="5"/>
        <v>Cundinamarcap2Tasa de mortalidad &lt;1</v>
      </c>
      <c r="B377" s="22" t="s">
        <v>14</v>
      </c>
      <c r="C377" s="22" t="s">
        <v>109</v>
      </c>
      <c r="D377" s="65" t="s">
        <v>116</v>
      </c>
      <c r="E377" s="22" t="s">
        <v>108</v>
      </c>
      <c r="F377" s="22">
        <v>1844</v>
      </c>
      <c r="G377" s="22">
        <v>172988</v>
      </c>
      <c r="H377" s="22">
        <v>1000</v>
      </c>
    </row>
    <row r="378" spans="1:8" x14ac:dyDescent="0.2">
      <c r="A378" s="22" t="str">
        <f t="shared" si="5"/>
        <v>Chocóp2Tasa de mortalidad &lt;1</v>
      </c>
      <c r="B378" s="22" t="s">
        <v>12</v>
      </c>
      <c r="C378" s="22" t="s">
        <v>109</v>
      </c>
      <c r="D378" s="65" t="s">
        <v>116</v>
      </c>
      <c r="E378" s="22" t="s">
        <v>108</v>
      </c>
      <c r="F378" s="22">
        <v>839</v>
      </c>
      <c r="G378" s="22">
        <v>32946</v>
      </c>
      <c r="H378" s="22">
        <v>1000</v>
      </c>
    </row>
    <row r="379" spans="1:8" x14ac:dyDescent="0.2">
      <c r="A379" s="22" t="str">
        <f t="shared" si="5"/>
        <v>Huilap2Tasa de mortalidad &lt;1</v>
      </c>
      <c r="B379" s="22" t="s">
        <v>17</v>
      </c>
      <c r="C379" s="22" t="s">
        <v>109</v>
      </c>
      <c r="D379" s="65" t="s">
        <v>116</v>
      </c>
      <c r="E379" s="22" t="s">
        <v>108</v>
      </c>
      <c r="F379" s="22">
        <v>1021</v>
      </c>
      <c r="G379" s="22">
        <v>101404</v>
      </c>
      <c r="H379" s="22">
        <v>1000</v>
      </c>
    </row>
    <row r="380" spans="1:8" x14ac:dyDescent="0.2">
      <c r="A380" s="22" t="str">
        <f t="shared" si="5"/>
        <v>La Guajirap2Tasa de mortalidad &lt;1</v>
      </c>
      <c r="B380" s="22" t="s">
        <v>18</v>
      </c>
      <c r="C380" s="22" t="s">
        <v>109</v>
      </c>
      <c r="D380" s="65" t="s">
        <v>116</v>
      </c>
      <c r="E380" s="22" t="s">
        <v>108</v>
      </c>
      <c r="F380" s="22">
        <v>1244</v>
      </c>
      <c r="G380" s="22">
        <v>69049</v>
      </c>
      <c r="H380" s="22">
        <v>1000</v>
      </c>
    </row>
    <row r="381" spans="1:8" x14ac:dyDescent="0.2">
      <c r="A381" s="22" t="str">
        <f t="shared" si="5"/>
        <v>Magdalenap2Tasa de mortalidad &lt;1</v>
      </c>
      <c r="B381" s="22" t="s">
        <v>19</v>
      </c>
      <c r="C381" s="22" t="s">
        <v>109</v>
      </c>
      <c r="D381" s="65" t="s">
        <v>116</v>
      </c>
      <c r="E381" s="22" t="s">
        <v>108</v>
      </c>
      <c r="F381" s="22">
        <v>1601</v>
      </c>
      <c r="G381" s="22">
        <v>114298</v>
      </c>
      <c r="H381" s="22">
        <v>1000</v>
      </c>
    </row>
    <row r="382" spans="1:8" x14ac:dyDescent="0.2">
      <c r="A382" s="22" t="str">
        <f t="shared" si="5"/>
        <v>Metap2Tasa de mortalidad &lt;1</v>
      </c>
      <c r="B382" s="22" t="s">
        <v>20</v>
      </c>
      <c r="C382" s="22" t="s">
        <v>109</v>
      </c>
      <c r="D382" s="65" t="s">
        <v>116</v>
      </c>
      <c r="E382" s="22" t="s">
        <v>108</v>
      </c>
      <c r="F382" s="22">
        <v>911</v>
      </c>
      <c r="G382" s="22">
        <v>77773</v>
      </c>
      <c r="H382" s="22">
        <v>1000</v>
      </c>
    </row>
    <row r="383" spans="1:8" x14ac:dyDescent="0.2">
      <c r="A383" s="22" t="str">
        <f t="shared" si="5"/>
        <v>Nariñop2Tasa de mortalidad &lt;1</v>
      </c>
      <c r="B383" s="22" t="s">
        <v>21</v>
      </c>
      <c r="C383" s="22" t="s">
        <v>109</v>
      </c>
      <c r="D383" s="65" t="s">
        <v>116</v>
      </c>
      <c r="E383" s="22" t="s">
        <v>108</v>
      </c>
      <c r="F383" s="22">
        <v>1163</v>
      </c>
      <c r="G383" s="22">
        <v>89995</v>
      </c>
      <c r="H383" s="22">
        <v>1000</v>
      </c>
    </row>
    <row r="384" spans="1:8" x14ac:dyDescent="0.2">
      <c r="A384" s="22" t="str">
        <f t="shared" si="5"/>
        <v>Norte de Santanderp2Tasa de mortalidad &lt;1</v>
      </c>
      <c r="B384" s="22" t="s">
        <v>22</v>
      </c>
      <c r="C384" s="22" t="s">
        <v>109</v>
      </c>
      <c r="D384" s="65" t="s">
        <v>116</v>
      </c>
      <c r="E384" s="22" t="s">
        <v>108</v>
      </c>
      <c r="F384" s="22">
        <v>1104</v>
      </c>
      <c r="G384" s="22">
        <v>103117</v>
      </c>
      <c r="H384" s="22">
        <v>1000</v>
      </c>
    </row>
    <row r="385" spans="1:8" x14ac:dyDescent="0.2">
      <c r="A385" s="22" t="str">
        <f t="shared" si="5"/>
        <v>Quindíop2Tasa de mortalidad &lt;1</v>
      </c>
      <c r="B385" s="67" t="s">
        <v>24</v>
      </c>
      <c r="C385" s="22" t="s">
        <v>109</v>
      </c>
      <c r="D385" s="65" t="s">
        <v>116</v>
      </c>
      <c r="E385" s="22" t="s">
        <v>108</v>
      </c>
      <c r="F385" s="22">
        <v>334</v>
      </c>
      <c r="G385" s="22">
        <v>29783</v>
      </c>
      <c r="H385" s="22">
        <v>1000</v>
      </c>
    </row>
    <row r="386" spans="1:8" x14ac:dyDescent="0.2">
      <c r="A386" s="22" t="str">
        <f t="shared" si="5"/>
        <v>Risaraldap2Tasa de mortalidad &lt;1</v>
      </c>
      <c r="B386" s="22" t="s">
        <v>25</v>
      </c>
      <c r="C386" s="22" t="s">
        <v>109</v>
      </c>
      <c r="D386" s="65" t="s">
        <v>116</v>
      </c>
      <c r="E386" s="22" t="s">
        <v>108</v>
      </c>
      <c r="F386" s="22">
        <v>606</v>
      </c>
      <c r="G386" s="22">
        <v>57265</v>
      </c>
      <c r="H386" s="22">
        <v>1000</v>
      </c>
    </row>
    <row r="387" spans="1:8" x14ac:dyDescent="0.2">
      <c r="A387" s="22" t="str">
        <f t="shared" ref="A387:A450" si="6">CONCATENATE(B387,D387,C387)</f>
        <v>Santanderp2Tasa de mortalidad &lt;1</v>
      </c>
      <c r="B387" s="22" t="s">
        <v>27</v>
      </c>
      <c r="C387" s="22" t="s">
        <v>109</v>
      </c>
      <c r="D387" s="65" t="s">
        <v>116</v>
      </c>
      <c r="E387" s="22" t="s">
        <v>108</v>
      </c>
      <c r="F387" s="22">
        <v>1337</v>
      </c>
      <c r="G387" s="22">
        <v>154596</v>
      </c>
      <c r="H387" s="22">
        <v>1000</v>
      </c>
    </row>
    <row r="388" spans="1:8" x14ac:dyDescent="0.2">
      <c r="A388" s="22" t="str">
        <f t="shared" si="6"/>
        <v>Sucrep2Tasa de mortalidad &lt;1</v>
      </c>
      <c r="B388" s="22" t="s">
        <v>28</v>
      </c>
      <c r="C388" s="22" t="s">
        <v>109</v>
      </c>
      <c r="D388" s="65" t="s">
        <v>116</v>
      </c>
      <c r="E388" s="22" t="s">
        <v>108</v>
      </c>
      <c r="F388" s="22">
        <v>792</v>
      </c>
      <c r="G388" s="22">
        <v>75472</v>
      </c>
      <c r="H388" s="22">
        <v>1000</v>
      </c>
    </row>
    <row r="389" spans="1:8" x14ac:dyDescent="0.2">
      <c r="A389" s="22" t="str">
        <f t="shared" si="6"/>
        <v>Tolimap2Tasa de mortalidad &lt;1</v>
      </c>
      <c r="B389" s="22" t="s">
        <v>29</v>
      </c>
      <c r="C389" s="22" t="s">
        <v>109</v>
      </c>
      <c r="D389" s="65" t="s">
        <v>116</v>
      </c>
      <c r="E389" s="22" t="s">
        <v>108</v>
      </c>
      <c r="F389" s="22">
        <v>981</v>
      </c>
      <c r="G389" s="22">
        <v>94565</v>
      </c>
      <c r="H389" s="22">
        <v>1000</v>
      </c>
    </row>
    <row r="390" spans="1:8" x14ac:dyDescent="0.2">
      <c r="A390" s="22" t="str">
        <f t="shared" si="6"/>
        <v>Valle del Caucap2Tasa de mortalidad &lt;1</v>
      </c>
      <c r="B390" s="22" t="s">
        <v>33</v>
      </c>
      <c r="C390" s="22" t="s">
        <v>109</v>
      </c>
      <c r="D390" s="65" t="s">
        <v>116</v>
      </c>
      <c r="E390" s="22" t="s">
        <v>108</v>
      </c>
      <c r="F390" s="22">
        <v>2741</v>
      </c>
      <c r="G390" s="22">
        <v>269736</v>
      </c>
      <c r="H390" s="22">
        <v>1000</v>
      </c>
    </row>
    <row r="391" spans="1:8" x14ac:dyDescent="0.2">
      <c r="A391" s="22" t="str">
        <f t="shared" si="6"/>
        <v>Araucap2Tasa de mortalidad &lt;1</v>
      </c>
      <c r="B391" s="22" t="s">
        <v>2</v>
      </c>
      <c r="C391" s="22" t="s">
        <v>109</v>
      </c>
      <c r="D391" s="65" t="s">
        <v>116</v>
      </c>
      <c r="E391" s="22" t="s">
        <v>108</v>
      </c>
      <c r="F391" s="22">
        <v>210</v>
      </c>
      <c r="G391" s="22">
        <v>21142</v>
      </c>
      <c r="H391" s="22">
        <v>1000</v>
      </c>
    </row>
    <row r="392" spans="1:8" x14ac:dyDescent="0.2">
      <c r="A392" s="22" t="str">
        <f t="shared" si="6"/>
        <v>Casanarep2Tasa de mortalidad &lt;1</v>
      </c>
      <c r="B392" s="22" t="s">
        <v>9</v>
      </c>
      <c r="C392" s="22" t="s">
        <v>109</v>
      </c>
      <c r="D392" s="65" t="s">
        <v>116</v>
      </c>
      <c r="E392" s="22" t="s">
        <v>108</v>
      </c>
      <c r="F392" s="22">
        <v>299</v>
      </c>
      <c r="G392" s="22">
        <v>34800</v>
      </c>
      <c r="H392" s="22">
        <v>1000</v>
      </c>
    </row>
    <row r="393" spans="1:8" x14ac:dyDescent="0.2">
      <c r="A393" s="22" t="str">
        <f t="shared" si="6"/>
        <v>Putumayop2Tasa de mortalidad &lt;1</v>
      </c>
      <c r="B393" s="22" t="s">
        <v>23</v>
      </c>
      <c r="C393" s="22" t="s">
        <v>109</v>
      </c>
      <c r="D393" s="65" t="s">
        <v>116</v>
      </c>
      <c r="E393" s="22" t="s">
        <v>108</v>
      </c>
      <c r="F393" s="22">
        <v>279</v>
      </c>
      <c r="G393" s="22">
        <v>21810</v>
      </c>
      <c r="H393" s="22">
        <v>1000</v>
      </c>
    </row>
    <row r="394" spans="1:8" x14ac:dyDescent="0.2">
      <c r="A394" s="22" t="str">
        <f t="shared" si="6"/>
        <v>San Andrés y Providenciap2Tasa de mortalidad &lt;1</v>
      </c>
      <c r="B394" s="72" t="s">
        <v>26</v>
      </c>
      <c r="C394" s="22" t="s">
        <v>109</v>
      </c>
      <c r="D394" s="65" t="s">
        <v>116</v>
      </c>
      <c r="E394" s="22" t="s">
        <v>108</v>
      </c>
      <c r="F394" s="22">
        <v>75</v>
      </c>
      <c r="G394" s="22">
        <v>4270</v>
      </c>
      <c r="H394" s="22">
        <v>1000</v>
      </c>
    </row>
    <row r="395" spans="1:8" x14ac:dyDescent="0.2">
      <c r="A395" s="22" t="str">
        <f t="shared" si="6"/>
        <v>Amazonasp2Tasa de mortalidad &lt;1</v>
      </c>
      <c r="B395" s="22" t="s">
        <v>0</v>
      </c>
      <c r="C395" s="22" t="s">
        <v>109</v>
      </c>
      <c r="D395" s="65" t="s">
        <v>116</v>
      </c>
      <c r="E395" s="22" t="s">
        <v>108</v>
      </c>
      <c r="F395" s="22">
        <v>137</v>
      </c>
      <c r="G395" s="22">
        <v>7356</v>
      </c>
      <c r="H395" s="22">
        <v>1000</v>
      </c>
    </row>
    <row r="396" spans="1:8" x14ac:dyDescent="0.2">
      <c r="A396" s="22" t="str">
        <f t="shared" si="6"/>
        <v>Guainíap2Tasa de mortalidad &lt;1</v>
      </c>
      <c r="B396" s="22" t="s">
        <v>15</v>
      </c>
      <c r="C396" s="22" t="s">
        <v>109</v>
      </c>
      <c r="D396" s="65" t="s">
        <v>116</v>
      </c>
      <c r="E396" s="22" t="s">
        <v>108</v>
      </c>
      <c r="F396" s="22">
        <v>79</v>
      </c>
      <c r="G396" s="22">
        <v>2930</v>
      </c>
      <c r="H396" s="22">
        <v>1000</v>
      </c>
    </row>
    <row r="397" spans="1:8" x14ac:dyDescent="0.2">
      <c r="A397" s="22" t="str">
        <f t="shared" si="6"/>
        <v>Guaviarep2Tasa de mortalidad &lt;1</v>
      </c>
      <c r="B397" s="22" t="s">
        <v>16</v>
      </c>
      <c r="C397" s="22" t="s">
        <v>109</v>
      </c>
      <c r="D397" s="65" t="s">
        <v>116</v>
      </c>
      <c r="E397" s="22" t="s">
        <v>108</v>
      </c>
      <c r="F397" s="22">
        <v>84</v>
      </c>
      <c r="G397" s="22">
        <v>5890</v>
      </c>
      <c r="H397" s="22">
        <v>1000</v>
      </c>
    </row>
    <row r="398" spans="1:8" x14ac:dyDescent="0.2">
      <c r="A398" s="22" t="str">
        <f t="shared" si="6"/>
        <v>Vaupésp2Tasa de mortalidad &lt;1</v>
      </c>
      <c r="B398" s="22" t="s">
        <v>30</v>
      </c>
      <c r="C398" s="22" t="s">
        <v>109</v>
      </c>
      <c r="D398" s="65" t="s">
        <v>116</v>
      </c>
      <c r="E398" s="22" t="s">
        <v>108</v>
      </c>
      <c r="F398" s="22">
        <v>95</v>
      </c>
      <c r="G398" s="22">
        <v>3002</v>
      </c>
      <c r="H398" s="22">
        <v>1000</v>
      </c>
    </row>
    <row r="399" spans="1:8" x14ac:dyDescent="0.2">
      <c r="A399" s="22" t="str">
        <f t="shared" si="6"/>
        <v>Vichadap2Tasa de mortalidad &lt;1</v>
      </c>
      <c r="B399" s="22" t="s">
        <v>31</v>
      </c>
      <c r="C399" s="22" t="s">
        <v>109</v>
      </c>
      <c r="D399" s="65" t="s">
        <v>116</v>
      </c>
      <c r="E399" s="22" t="s">
        <v>108</v>
      </c>
      <c r="F399" s="22">
        <v>103</v>
      </c>
      <c r="G399" s="22">
        <v>5219</v>
      </c>
      <c r="H399" s="22">
        <v>1000</v>
      </c>
    </row>
    <row r="400" spans="1:8" x14ac:dyDescent="0.2">
      <c r="A400" s="22" t="str">
        <f t="shared" si="6"/>
        <v>Antioquiap1Tasa de mortalidad IRA &lt;5</v>
      </c>
      <c r="B400" s="22" t="s">
        <v>1</v>
      </c>
      <c r="C400" s="22" t="s">
        <v>110</v>
      </c>
      <c r="D400" s="65" t="s">
        <v>115</v>
      </c>
      <c r="E400" s="22" t="s">
        <v>107</v>
      </c>
      <c r="F400" s="22">
        <v>620</v>
      </c>
      <c r="G400" s="22">
        <v>3103060</v>
      </c>
      <c r="H400" s="22">
        <v>100000</v>
      </c>
    </row>
    <row r="401" spans="1:8" x14ac:dyDescent="0.2">
      <c r="A401" s="22" t="str">
        <f t="shared" si="6"/>
        <v>Atlánticop1Tasa de mortalidad IRA &lt;5</v>
      </c>
      <c r="B401" s="22" t="s">
        <v>3</v>
      </c>
      <c r="C401" s="22" t="s">
        <v>110</v>
      </c>
      <c r="D401" s="65" t="s">
        <v>115</v>
      </c>
      <c r="E401" s="22" t="s">
        <v>107</v>
      </c>
      <c r="F401" s="22">
        <v>270</v>
      </c>
      <c r="G401" s="22">
        <v>1311448</v>
      </c>
      <c r="H401" s="22">
        <v>100000</v>
      </c>
    </row>
    <row r="402" spans="1:8" x14ac:dyDescent="0.2">
      <c r="A402" s="22" t="str">
        <f t="shared" si="6"/>
        <v>Bogotáp1Tasa de mortalidad IRA &lt;5</v>
      </c>
      <c r="B402" s="72" t="s">
        <v>4</v>
      </c>
      <c r="C402" s="22" t="s">
        <v>110</v>
      </c>
      <c r="D402" s="65" t="s">
        <v>115</v>
      </c>
      <c r="E402" s="22" t="s">
        <v>107</v>
      </c>
      <c r="F402" s="22">
        <v>883</v>
      </c>
      <c r="G402" s="22">
        <v>3552591</v>
      </c>
      <c r="H402" s="22">
        <v>100000</v>
      </c>
    </row>
    <row r="403" spans="1:8" x14ac:dyDescent="0.2">
      <c r="A403" s="22" t="str">
        <f t="shared" si="6"/>
        <v>Bolívarp1Tasa de mortalidad IRA &lt;5</v>
      </c>
      <c r="B403" s="22" t="s">
        <v>5</v>
      </c>
      <c r="C403" s="22" t="s">
        <v>110</v>
      </c>
      <c r="D403" s="65" t="s">
        <v>115</v>
      </c>
      <c r="E403" s="22" t="s">
        <v>107</v>
      </c>
      <c r="F403" s="22">
        <v>271</v>
      </c>
      <c r="G403" s="22">
        <v>1249555</v>
      </c>
      <c r="H403" s="22">
        <v>100000</v>
      </c>
    </row>
    <row r="404" spans="1:8" x14ac:dyDescent="0.2">
      <c r="A404" s="22" t="str">
        <f t="shared" si="6"/>
        <v>Boyacáp1Tasa de mortalidad IRA &lt;5</v>
      </c>
      <c r="B404" s="22" t="s">
        <v>6</v>
      </c>
      <c r="C404" s="22" t="s">
        <v>110</v>
      </c>
      <c r="D404" s="65" t="s">
        <v>115</v>
      </c>
      <c r="E404" s="22" t="s">
        <v>107</v>
      </c>
      <c r="F404" s="22">
        <v>139</v>
      </c>
      <c r="G404" s="22">
        <v>739536</v>
      </c>
      <c r="H404" s="22">
        <v>100000</v>
      </c>
    </row>
    <row r="405" spans="1:8" x14ac:dyDescent="0.2">
      <c r="A405" s="22" t="str">
        <f t="shared" si="6"/>
        <v>Caldasp1Tasa de mortalidad IRA &lt;5</v>
      </c>
      <c r="B405" s="22" t="s">
        <v>7</v>
      </c>
      <c r="C405" s="22" t="s">
        <v>110</v>
      </c>
      <c r="D405" s="65" t="s">
        <v>115</v>
      </c>
      <c r="E405" s="22" t="s">
        <v>107</v>
      </c>
      <c r="F405" s="22">
        <v>78</v>
      </c>
      <c r="G405" s="22">
        <v>506374</v>
      </c>
      <c r="H405" s="22">
        <v>100000</v>
      </c>
    </row>
    <row r="406" spans="1:8" x14ac:dyDescent="0.2">
      <c r="A406" s="22" t="str">
        <f t="shared" si="6"/>
        <v>Caquetáp1Tasa de mortalidad IRA &lt;5</v>
      </c>
      <c r="B406" s="22" t="s">
        <v>8</v>
      </c>
      <c r="C406" s="22" t="s">
        <v>110</v>
      </c>
      <c r="D406" s="65" t="s">
        <v>115</v>
      </c>
      <c r="E406" s="22" t="s">
        <v>107</v>
      </c>
      <c r="F406" s="22">
        <v>108</v>
      </c>
      <c r="G406" s="22">
        <v>326860</v>
      </c>
      <c r="H406" s="22">
        <v>100000</v>
      </c>
    </row>
    <row r="407" spans="1:8" x14ac:dyDescent="0.2">
      <c r="A407" s="22" t="str">
        <f t="shared" si="6"/>
        <v>Caucap1Tasa de mortalidad IRA &lt;5</v>
      </c>
      <c r="B407" s="22" t="s">
        <v>10</v>
      </c>
      <c r="C407" s="22" t="s">
        <v>110</v>
      </c>
      <c r="D407" s="65" t="s">
        <v>115</v>
      </c>
      <c r="E407" s="22" t="s">
        <v>107</v>
      </c>
      <c r="F407" s="22">
        <v>226</v>
      </c>
      <c r="G407" s="22">
        <v>799721</v>
      </c>
      <c r="H407" s="22">
        <v>100000</v>
      </c>
    </row>
    <row r="408" spans="1:8" x14ac:dyDescent="0.2">
      <c r="A408" s="22" t="str">
        <f t="shared" si="6"/>
        <v>Cesarp1Tasa de mortalidad IRA &lt;5</v>
      </c>
      <c r="B408" s="22" t="s">
        <v>11</v>
      </c>
      <c r="C408" s="22" t="s">
        <v>110</v>
      </c>
      <c r="D408" s="65" t="s">
        <v>115</v>
      </c>
      <c r="E408" s="22" t="s">
        <v>107</v>
      </c>
      <c r="F408" s="22">
        <v>225</v>
      </c>
      <c r="G408" s="22">
        <v>671530</v>
      </c>
      <c r="H408" s="22">
        <v>100000</v>
      </c>
    </row>
    <row r="409" spans="1:8" x14ac:dyDescent="0.2">
      <c r="A409" s="22" t="str">
        <f t="shared" si="6"/>
        <v>Córdobap1Tasa de mortalidad IRA &lt;5</v>
      </c>
      <c r="B409" s="22" t="s">
        <v>13</v>
      </c>
      <c r="C409" s="22" t="s">
        <v>110</v>
      </c>
      <c r="D409" s="65" t="s">
        <v>115</v>
      </c>
      <c r="E409" s="22" t="s">
        <v>107</v>
      </c>
      <c r="F409" s="22">
        <v>219</v>
      </c>
      <c r="G409" s="22">
        <v>1052516</v>
      </c>
      <c r="H409" s="22">
        <v>100000</v>
      </c>
    </row>
    <row r="410" spans="1:8" x14ac:dyDescent="0.2">
      <c r="A410" s="22" t="str">
        <f t="shared" si="6"/>
        <v>Cundinamarcap1Tasa de mortalidad IRA &lt;5</v>
      </c>
      <c r="B410" s="22" t="s">
        <v>14</v>
      </c>
      <c r="C410" s="22" t="s">
        <v>110</v>
      </c>
      <c r="D410" s="65" t="s">
        <v>115</v>
      </c>
      <c r="E410" s="22" t="s">
        <v>107</v>
      </c>
      <c r="F410" s="22">
        <v>273</v>
      </c>
      <c r="G410" s="22">
        <v>1375169</v>
      </c>
      <c r="H410" s="22">
        <v>100000</v>
      </c>
    </row>
    <row r="411" spans="1:8" x14ac:dyDescent="0.2">
      <c r="A411" s="22" t="str">
        <f t="shared" si="6"/>
        <v>Chocóp1Tasa de mortalidad IRA &lt;5</v>
      </c>
      <c r="B411" s="22" t="s">
        <v>12</v>
      </c>
      <c r="C411" s="22" t="s">
        <v>110</v>
      </c>
      <c r="D411" s="65" t="s">
        <v>115</v>
      </c>
      <c r="E411" s="22" t="s">
        <v>107</v>
      </c>
      <c r="F411" s="22">
        <v>151</v>
      </c>
      <c r="G411" s="22">
        <v>398618</v>
      </c>
      <c r="H411" s="22">
        <v>100000</v>
      </c>
    </row>
    <row r="412" spans="1:8" x14ac:dyDescent="0.2">
      <c r="A412" s="22" t="str">
        <f t="shared" si="6"/>
        <v>Huilap1Tasa de mortalidad IRA &lt;5</v>
      </c>
      <c r="B412" s="22" t="s">
        <v>17</v>
      </c>
      <c r="C412" s="22" t="s">
        <v>110</v>
      </c>
      <c r="D412" s="65" t="s">
        <v>115</v>
      </c>
      <c r="E412" s="22" t="s">
        <v>107</v>
      </c>
      <c r="F412" s="22">
        <v>120</v>
      </c>
      <c r="G412" s="22">
        <v>679652</v>
      </c>
      <c r="H412" s="22">
        <v>100000</v>
      </c>
    </row>
    <row r="413" spans="1:8" x14ac:dyDescent="0.2">
      <c r="A413" s="22" t="str">
        <f t="shared" si="6"/>
        <v>La Guajirap1Tasa de mortalidad IRA &lt;5</v>
      </c>
      <c r="B413" s="22" t="s">
        <v>18</v>
      </c>
      <c r="C413" s="22" t="s">
        <v>110</v>
      </c>
      <c r="D413" s="65" t="s">
        <v>115</v>
      </c>
      <c r="E413" s="22" t="s">
        <v>107</v>
      </c>
      <c r="F413" s="22">
        <v>177</v>
      </c>
      <c r="G413" s="22">
        <v>641911</v>
      </c>
      <c r="H413" s="22">
        <v>100000</v>
      </c>
    </row>
    <row r="414" spans="1:8" x14ac:dyDescent="0.2">
      <c r="A414" s="22" t="str">
        <f t="shared" si="6"/>
        <v>Magdalenap1Tasa de mortalidad IRA &lt;5</v>
      </c>
      <c r="B414" s="22" t="s">
        <v>19</v>
      </c>
      <c r="C414" s="22" t="s">
        <v>110</v>
      </c>
      <c r="D414" s="65" t="s">
        <v>115</v>
      </c>
      <c r="E414" s="22" t="s">
        <v>107</v>
      </c>
      <c r="F414" s="22">
        <v>192</v>
      </c>
      <c r="G414" s="22">
        <v>852763</v>
      </c>
      <c r="H414" s="22">
        <v>100000</v>
      </c>
    </row>
    <row r="415" spans="1:8" x14ac:dyDescent="0.2">
      <c r="A415" s="22" t="str">
        <f t="shared" si="6"/>
        <v>Metap1Tasa de mortalidad IRA &lt;5</v>
      </c>
      <c r="B415" s="22" t="s">
        <v>20</v>
      </c>
      <c r="C415" s="22" t="s">
        <v>110</v>
      </c>
      <c r="D415" s="65" t="s">
        <v>115</v>
      </c>
      <c r="E415" s="22" t="s">
        <v>107</v>
      </c>
      <c r="F415" s="22">
        <v>185</v>
      </c>
      <c r="G415" s="22">
        <v>526052</v>
      </c>
      <c r="H415" s="22">
        <v>100000</v>
      </c>
    </row>
    <row r="416" spans="1:8" x14ac:dyDescent="0.2">
      <c r="A416" s="22" t="str">
        <f t="shared" si="6"/>
        <v>Nariñop1Tasa de mortalidad IRA &lt;5</v>
      </c>
      <c r="B416" s="22" t="s">
        <v>21</v>
      </c>
      <c r="C416" s="22" t="s">
        <v>110</v>
      </c>
      <c r="D416" s="65" t="s">
        <v>115</v>
      </c>
      <c r="E416" s="22" t="s">
        <v>107</v>
      </c>
      <c r="F416" s="22">
        <v>180</v>
      </c>
      <c r="G416" s="22">
        <v>998320</v>
      </c>
      <c r="H416" s="22">
        <v>100000</v>
      </c>
    </row>
    <row r="417" spans="1:8" x14ac:dyDescent="0.2">
      <c r="A417" s="22" t="str">
        <f t="shared" si="6"/>
        <v>Norte de Santanderp1Tasa de mortalidad IRA &lt;5</v>
      </c>
      <c r="B417" s="22" t="s">
        <v>22</v>
      </c>
      <c r="C417" s="22" t="s">
        <v>110</v>
      </c>
      <c r="D417" s="65" t="s">
        <v>115</v>
      </c>
      <c r="E417" s="22" t="s">
        <v>107</v>
      </c>
      <c r="F417" s="22">
        <v>142</v>
      </c>
      <c r="G417" s="22">
        <v>781899</v>
      </c>
      <c r="H417" s="22">
        <v>100000</v>
      </c>
    </row>
    <row r="418" spans="1:8" x14ac:dyDescent="0.2">
      <c r="A418" s="22" t="str">
        <f t="shared" si="6"/>
        <v>Quindíop1Tasa de mortalidad IRA &lt;5</v>
      </c>
      <c r="B418" s="67" t="s">
        <v>24</v>
      </c>
      <c r="C418" s="22" t="s">
        <v>110</v>
      </c>
      <c r="D418" s="65" t="s">
        <v>115</v>
      </c>
      <c r="E418" s="22" t="s">
        <v>107</v>
      </c>
      <c r="F418" s="22">
        <v>35</v>
      </c>
      <c r="G418" s="22">
        <v>278181</v>
      </c>
      <c r="H418" s="22">
        <v>100000</v>
      </c>
    </row>
    <row r="419" spans="1:8" x14ac:dyDescent="0.2">
      <c r="A419" s="22" t="str">
        <f t="shared" si="6"/>
        <v>Risaraldap1Tasa de mortalidad IRA &lt;5</v>
      </c>
      <c r="B419" s="22" t="s">
        <v>25</v>
      </c>
      <c r="C419" s="22" t="s">
        <v>110</v>
      </c>
      <c r="D419" s="65" t="s">
        <v>115</v>
      </c>
      <c r="E419" s="22" t="s">
        <v>107</v>
      </c>
      <c r="F419" s="22">
        <v>134</v>
      </c>
      <c r="G419" s="22">
        <v>465579</v>
      </c>
      <c r="H419" s="22">
        <v>100000</v>
      </c>
    </row>
    <row r="420" spans="1:8" x14ac:dyDescent="0.2">
      <c r="A420" s="22" t="str">
        <f t="shared" si="6"/>
        <v>Santanderp1Tasa de mortalidad IRA &lt;5</v>
      </c>
      <c r="B420" s="22" t="s">
        <v>27</v>
      </c>
      <c r="C420" s="22" t="s">
        <v>110</v>
      </c>
      <c r="D420" s="65" t="s">
        <v>115</v>
      </c>
      <c r="E420" s="22" t="s">
        <v>107</v>
      </c>
      <c r="F420" s="22">
        <v>120</v>
      </c>
      <c r="G420" s="22">
        <v>1040855</v>
      </c>
      <c r="H420" s="22">
        <v>100000</v>
      </c>
    </row>
    <row r="421" spans="1:8" x14ac:dyDescent="0.2">
      <c r="A421" s="22" t="str">
        <f t="shared" si="6"/>
        <v>Sucrep1Tasa de mortalidad IRA &lt;5</v>
      </c>
      <c r="B421" s="22" t="s">
        <v>28</v>
      </c>
      <c r="C421" s="22" t="s">
        <v>110</v>
      </c>
      <c r="D421" s="65" t="s">
        <v>115</v>
      </c>
      <c r="E421" s="22" t="s">
        <v>107</v>
      </c>
      <c r="F421" s="22">
        <v>69</v>
      </c>
      <c r="G421" s="22">
        <v>509032</v>
      </c>
      <c r="H421" s="22">
        <v>100000</v>
      </c>
    </row>
    <row r="422" spans="1:8" x14ac:dyDescent="0.2">
      <c r="A422" s="22" t="str">
        <f t="shared" si="6"/>
        <v>Tolimap1Tasa de mortalidad IRA &lt;5</v>
      </c>
      <c r="B422" s="22" t="s">
        <v>29</v>
      </c>
      <c r="C422" s="22" t="s">
        <v>110</v>
      </c>
      <c r="D422" s="65" t="s">
        <v>115</v>
      </c>
      <c r="E422" s="22" t="s">
        <v>107</v>
      </c>
      <c r="F422" s="22">
        <v>191</v>
      </c>
      <c r="G422" s="22">
        <v>806988</v>
      </c>
      <c r="H422" s="22">
        <v>100000</v>
      </c>
    </row>
    <row r="423" spans="1:8" x14ac:dyDescent="0.2">
      <c r="A423" s="22" t="str">
        <f t="shared" si="6"/>
        <v>Valle del Caucap1Tasa de mortalidad IRA &lt;5</v>
      </c>
      <c r="B423" s="22" t="s">
        <v>33</v>
      </c>
      <c r="C423" s="22" t="s">
        <v>110</v>
      </c>
      <c r="D423" s="65" t="s">
        <v>115</v>
      </c>
      <c r="E423" s="22" t="s">
        <v>107</v>
      </c>
      <c r="F423" s="22">
        <v>351</v>
      </c>
      <c r="G423" s="22">
        <v>2175971</v>
      </c>
      <c r="H423" s="22">
        <v>100000</v>
      </c>
    </row>
    <row r="424" spans="1:8" x14ac:dyDescent="0.2">
      <c r="A424" s="22" t="str">
        <f t="shared" si="6"/>
        <v>Araucap1Tasa de mortalidad IRA &lt;5</v>
      </c>
      <c r="B424" s="22" t="s">
        <v>2</v>
      </c>
      <c r="C424" s="22" t="s">
        <v>110</v>
      </c>
      <c r="D424" s="65" t="s">
        <v>115</v>
      </c>
      <c r="E424" s="22" t="s">
        <v>107</v>
      </c>
      <c r="F424" s="22">
        <v>38</v>
      </c>
      <c r="G424" s="22">
        <v>204110</v>
      </c>
      <c r="H424" s="22">
        <v>100000</v>
      </c>
    </row>
    <row r="425" spans="1:8" x14ac:dyDescent="0.2">
      <c r="A425" s="22" t="str">
        <f t="shared" si="6"/>
        <v>Casanarep1Tasa de mortalidad IRA &lt;5</v>
      </c>
      <c r="B425" s="22" t="s">
        <v>9</v>
      </c>
      <c r="C425" s="22" t="s">
        <v>110</v>
      </c>
      <c r="D425" s="65" t="s">
        <v>115</v>
      </c>
      <c r="E425" s="22" t="s">
        <v>107</v>
      </c>
      <c r="F425" s="22">
        <v>44</v>
      </c>
      <c r="G425" s="22">
        <v>211557</v>
      </c>
      <c r="H425" s="22">
        <v>100000</v>
      </c>
    </row>
    <row r="426" spans="1:8" x14ac:dyDescent="0.2">
      <c r="A426" s="22" t="str">
        <f t="shared" si="6"/>
        <v>Putumayop1Tasa de mortalidad IRA &lt;5</v>
      </c>
      <c r="B426" s="22" t="s">
        <v>23</v>
      </c>
      <c r="C426" s="22" t="s">
        <v>110</v>
      </c>
      <c r="D426" s="65" t="s">
        <v>115</v>
      </c>
      <c r="E426" s="22" t="s">
        <v>107</v>
      </c>
      <c r="F426" s="22">
        <v>55</v>
      </c>
      <c r="G426" s="22">
        <v>241391</v>
      </c>
      <c r="H426" s="22">
        <v>100000</v>
      </c>
    </row>
    <row r="427" spans="1:8" x14ac:dyDescent="0.2">
      <c r="A427" s="22" t="str">
        <f t="shared" si="6"/>
        <v>San Andrés y Providenciap1Tasa de mortalidad IRA &lt;5</v>
      </c>
      <c r="B427" s="72" t="s">
        <v>26</v>
      </c>
      <c r="C427" s="22" t="s">
        <v>110</v>
      </c>
      <c r="D427" s="65" t="s">
        <v>115</v>
      </c>
      <c r="E427" s="22" t="s">
        <v>107</v>
      </c>
      <c r="F427" s="22">
        <v>7</v>
      </c>
      <c r="G427" s="22">
        <v>38798</v>
      </c>
      <c r="H427" s="22">
        <v>100000</v>
      </c>
    </row>
    <row r="428" spans="1:8" x14ac:dyDescent="0.2">
      <c r="A428" s="22" t="str">
        <f t="shared" si="6"/>
        <v>Amazonasp1Tasa de mortalidad IRA &lt;5</v>
      </c>
      <c r="B428" s="22" t="s">
        <v>0</v>
      </c>
      <c r="C428" s="22" t="s">
        <v>110</v>
      </c>
      <c r="D428" s="65" t="s">
        <v>115</v>
      </c>
      <c r="E428" s="22" t="s">
        <v>107</v>
      </c>
      <c r="F428" s="22">
        <v>33</v>
      </c>
      <c r="G428" s="22">
        <v>60511</v>
      </c>
      <c r="H428" s="22">
        <v>100000</v>
      </c>
    </row>
    <row r="429" spans="1:8" x14ac:dyDescent="0.2">
      <c r="A429" s="22" t="str">
        <f t="shared" si="6"/>
        <v>Guainíap1Tasa de mortalidad IRA &lt;5</v>
      </c>
      <c r="B429" s="22" t="s">
        <v>15</v>
      </c>
      <c r="C429" s="22" t="s">
        <v>110</v>
      </c>
      <c r="D429" s="65" t="s">
        <v>115</v>
      </c>
      <c r="E429" s="22" t="s">
        <v>107</v>
      </c>
      <c r="F429" s="22">
        <v>23</v>
      </c>
      <c r="G429" s="22">
        <v>29056</v>
      </c>
      <c r="H429" s="22">
        <v>100000</v>
      </c>
    </row>
    <row r="430" spans="1:8" x14ac:dyDescent="0.2">
      <c r="A430" s="22" t="str">
        <f t="shared" si="6"/>
        <v>Guaviarep1Tasa de mortalidad IRA &lt;5</v>
      </c>
      <c r="B430" s="22" t="s">
        <v>16</v>
      </c>
      <c r="C430" s="22" t="s">
        <v>110</v>
      </c>
      <c r="D430" s="65" t="s">
        <v>115</v>
      </c>
      <c r="E430" s="22" t="s">
        <v>107</v>
      </c>
      <c r="F430" s="22">
        <v>18</v>
      </c>
      <c r="G430" s="22">
        <v>82444</v>
      </c>
      <c r="H430" s="22">
        <v>100000</v>
      </c>
    </row>
    <row r="431" spans="1:8" x14ac:dyDescent="0.2">
      <c r="A431" s="22" t="str">
        <f t="shared" si="6"/>
        <v>Vaupésp1Tasa de mortalidad IRA &lt;5</v>
      </c>
      <c r="B431" s="22" t="s">
        <v>30</v>
      </c>
      <c r="C431" s="22" t="s">
        <v>110</v>
      </c>
      <c r="D431" s="65" t="s">
        <v>115</v>
      </c>
      <c r="E431" s="22" t="s">
        <v>107</v>
      </c>
      <c r="F431" s="22">
        <v>27</v>
      </c>
      <c r="G431" s="22">
        <v>36600</v>
      </c>
      <c r="H431" s="22">
        <v>100000</v>
      </c>
    </row>
    <row r="432" spans="1:8" x14ac:dyDescent="0.2">
      <c r="A432" s="22" t="str">
        <f t="shared" si="6"/>
        <v>Vichadap1Tasa de mortalidad IRA &lt;5</v>
      </c>
      <c r="B432" s="22" t="s">
        <v>31</v>
      </c>
      <c r="C432" s="22" t="s">
        <v>110</v>
      </c>
      <c r="D432" s="65" t="s">
        <v>115</v>
      </c>
      <c r="E432" s="22" t="s">
        <v>107</v>
      </c>
      <c r="F432" s="22">
        <v>28</v>
      </c>
      <c r="G432" s="22">
        <v>52930</v>
      </c>
      <c r="H432" s="22">
        <v>100000</v>
      </c>
    </row>
    <row r="433" spans="1:8" x14ac:dyDescent="0.2">
      <c r="A433" s="22" t="str">
        <f t="shared" si="6"/>
        <v>Antioquiap2Tasa de mortalidad IRA &lt;5</v>
      </c>
      <c r="B433" s="22" t="s">
        <v>1</v>
      </c>
      <c r="C433" s="22" t="s">
        <v>110</v>
      </c>
      <c r="D433" s="65" t="s">
        <v>116</v>
      </c>
      <c r="E433" s="22" t="s">
        <v>108</v>
      </c>
      <c r="F433" s="22">
        <v>264</v>
      </c>
      <c r="G433" s="22">
        <v>2624198</v>
      </c>
      <c r="H433" s="22">
        <v>100000</v>
      </c>
    </row>
    <row r="434" spans="1:8" x14ac:dyDescent="0.2">
      <c r="A434" s="22" t="str">
        <f t="shared" si="6"/>
        <v>Atlánticop2Tasa de mortalidad IRA &lt;5</v>
      </c>
      <c r="B434" s="22" t="s">
        <v>3</v>
      </c>
      <c r="C434" s="22" t="s">
        <v>110</v>
      </c>
      <c r="D434" s="65" t="s">
        <v>116</v>
      </c>
      <c r="E434" s="22" t="s">
        <v>108</v>
      </c>
      <c r="F434" s="22">
        <v>154</v>
      </c>
      <c r="G434" s="22">
        <v>1073041</v>
      </c>
      <c r="H434" s="22">
        <v>100000</v>
      </c>
    </row>
    <row r="435" spans="1:8" x14ac:dyDescent="0.2">
      <c r="A435" s="22" t="str">
        <f t="shared" si="6"/>
        <v>Bogotáp2Tasa de mortalidad IRA &lt;5</v>
      </c>
      <c r="B435" s="72" t="s">
        <v>4</v>
      </c>
      <c r="C435" s="22" t="s">
        <v>110</v>
      </c>
      <c r="D435" s="65" t="s">
        <v>116</v>
      </c>
      <c r="E435" s="22" t="s">
        <v>108</v>
      </c>
      <c r="F435" s="22">
        <v>422</v>
      </c>
      <c r="G435" s="22">
        <v>3000510</v>
      </c>
      <c r="H435" s="22">
        <v>100000</v>
      </c>
    </row>
    <row r="436" spans="1:8" x14ac:dyDescent="0.2">
      <c r="A436" s="22" t="str">
        <f t="shared" si="6"/>
        <v>Bolívarp2Tasa de mortalidad IRA &lt;5</v>
      </c>
      <c r="B436" s="22" t="s">
        <v>5</v>
      </c>
      <c r="C436" s="22" t="s">
        <v>110</v>
      </c>
      <c r="D436" s="65" t="s">
        <v>116</v>
      </c>
      <c r="E436" s="22" t="s">
        <v>108</v>
      </c>
      <c r="F436" s="22">
        <v>206</v>
      </c>
      <c r="G436" s="22">
        <v>1031898</v>
      </c>
      <c r="H436" s="22">
        <v>100000</v>
      </c>
    </row>
    <row r="437" spans="1:8" x14ac:dyDescent="0.2">
      <c r="A437" s="22" t="str">
        <f t="shared" si="6"/>
        <v>Boyacáp2Tasa de mortalidad IRA &lt;5</v>
      </c>
      <c r="B437" s="22" t="s">
        <v>6</v>
      </c>
      <c r="C437" s="22" t="s">
        <v>110</v>
      </c>
      <c r="D437" s="65" t="s">
        <v>116</v>
      </c>
      <c r="E437" s="22" t="s">
        <v>108</v>
      </c>
      <c r="F437" s="22">
        <v>61</v>
      </c>
      <c r="G437" s="22">
        <v>559587</v>
      </c>
      <c r="H437" s="22">
        <v>100000</v>
      </c>
    </row>
    <row r="438" spans="1:8" x14ac:dyDescent="0.2">
      <c r="A438" s="22" t="str">
        <f t="shared" si="6"/>
        <v>Caldasp2Tasa de mortalidad IRA &lt;5</v>
      </c>
      <c r="B438" s="22" t="s">
        <v>7</v>
      </c>
      <c r="C438" s="22" t="s">
        <v>110</v>
      </c>
      <c r="D438" s="65" t="s">
        <v>116</v>
      </c>
      <c r="E438" s="22" t="s">
        <v>108</v>
      </c>
      <c r="F438" s="22">
        <v>45</v>
      </c>
      <c r="G438" s="22">
        <v>404140</v>
      </c>
      <c r="H438" s="22">
        <v>100000</v>
      </c>
    </row>
    <row r="439" spans="1:8" x14ac:dyDescent="0.2">
      <c r="A439" s="22" t="str">
        <f t="shared" si="6"/>
        <v>Caquetáp2Tasa de mortalidad IRA &lt;5</v>
      </c>
      <c r="B439" s="22" t="s">
        <v>8</v>
      </c>
      <c r="C439" s="22" t="s">
        <v>110</v>
      </c>
      <c r="D439" s="65" t="s">
        <v>116</v>
      </c>
      <c r="E439" s="22" t="s">
        <v>108</v>
      </c>
      <c r="F439" s="22">
        <v>37</v>
      </c>
      <c r="G439" s="22">
        <v>269056</v>
      </c>
      <c r="H439" s="22">
        <v>100000</v>
      </c>
    </row>
    <row r="440" spans="1:8" x14ac:dyDescent="0.2">
      <c r="A440" s="22" t="str">
        <f t="shared" si="6"/>
        <v>Caucap2Tasa de mortalidad IRA &lt;5</v>
      </c>
      <c r="B440" s="22" t="s">
        <v>10</v>
      </c>
      <c r="C440" s="22" t="s">
        <v>110</v>
      </c>
      <c r="D440" s="65" t="s">
        <v>116</v>
      </c>
      <c r="E440" s="22" t="s">
        <v>108</v>
      </c>
      <c r="F440" s="22">
        <v>122</v>
      </c>
      <c r="G440" s="22">
        <v>657150</v>
      </c>
      <c r="H440" s="22">
        <v>100000</v>
      </c>
    </row>
    <row r="441" spans="1:8" x14ac:dyDescent="0.2">
      <c r="A441" s="22" t="str">
        <f t="shared" si="6"/>
        <v>Cesarp2Tasa de mortalidad IRA &lt;5</v>
      </c>
      <c r="B441" s="22" t="s">
        <v>11</v>
      </c>
      <c r="C441" s="22" t="s">
        <v>110</v>
      </c>
      <c r="D441" s="65" t="s">
        <v>116</v>
      </c>
      <c r="E441" s="22" t="s">
        <v>108</v>
      </c>
      <c r="F441" s="22">
        <v>134</v>
      </c>
      <c r="G441" s="22">
        <v>552076</v>
      </c>
      <c r="H441" s="22">
        <v>100000</v>
      </c>
    </row>
    <row r="442" spans="1:8" x14ac:dyDescent="0.2">
      <c r="A442" s="22" t="str">
        <f t="shared" si="6"/>
        <v>Córdobap2Tasa de mortalidad IRA &lt;5</v>
      </c>
      <c r="B442" s="22" t="s">
        <v>13</v>
      </c>
      <c r="C442" s="22" t="s">
        <v>110</v>
      </c>
      <c r="D442" s="65" t="s">
        <v>116</v>
      </c>
      <c r="E442" s="22" t="s">
        <v>108</v>
      </c>
      <c r="F442" s="22">
        <v>149</v>
      </c>
      <c r="G442" s="22">
        <v>899142</v>
      </c>
      <c r="H442" s="22">
        <v>100000</v>
      </c>
    </row>
    <row r="443" spans="1:8" x14ac:dyDescent="0.2">
      <c r="A443" s="22" t="str">
        <f t="shared" si="6"/>
        <v>Cundinamarcap2Tasa de mortalidad IRA &lt;5</v>
      </c>
      <c r="B443" s="22" t="s">
        <v>14</v>
      </c>
      <c r="C443" s="22" t="s">
        <v>110</v>
      </c>
      <c r="D443" s="65" t="s">
        <v>116</v>
      </c>
      <c r="E443" s="22" t="s">
        <v>108</v>
      </c>
      <c r="F443" s="22">
        <v>138</v>
      </c>
      <c r="G443" s="22">
        <v>1190430</v>
      </c>
      <c r="H443" s="22">
        <v>100000</v>
      </c>
    </row>
    <row r="444" spans="1:8" x14ac:dyDescent="0.2">
      <c r="A444" s="22" t="str">
        <f t="shared" si="6"/>
        <v>Chocóp2Tasa de mortalidad IRA &lt;5</v>
      </c>
      <c r="B444" s="22" t="s">
        <v>12</v>
      </c>
      <c r="C444" s="22" t="s">
        <v>110</v>
      </c>
      <c r="D444" s="65" t="s">
        <v>116</v>
      </c>
      <c r="E444" s="22" t="s">
        <v>108</v>
      </c>
      <c r="F444" s="22">
        <v>131</v>
      </c>
      <c r="G444" s="22">
        <v>330222</v>
      </c>
      <c r="H444" s="22">
        <v>100000</v>
      </c>
    </row>
    <row r="445" spans="1:8" x14ac:dyDescent="0.2">
      <c r="A445" s="22" t="str">
        <f t="shared" si="6"/>
        <v>Huilap2Tasa de mortalidad IRA &lt;5</v>
      </c>
      <c r="B445" s="22" t="s">
        <v>17</v>
      </c>
      <c r="C445" s="22" t="s">
        <v>110</v>
      </c>
      <c r="D445" s="65" t="s">
        <v>116</v>
      </c>
      <c r="E445" s="22" t="s">
        <v>108</v>
      </c>
      <c r="F445" s="22">
        <v>52</v>
      </c>
      <c r="G445" s="22">
        <v>567193</v>
      </c>
      <c r="H445" s="22">
        <v>100000</v>
      </c>
    </row>
    <row r="446" spans="1:8" x14ac:dyDescent="0.2">
      <c r="A446" s="22" t="str">
        <f t="shared" si="6"/>
        <v>La Guajirap2Tasa de mortalidad IRA &lt;5</v>
      </c>
      <c r="B446" s="22" t="s">
        <v>18</v>
      </c>
      <c r="C446" s="22" t="s">
        <v>110</v>
      </c>
      <c r="D446" s="65" t="s">
        <v>116</v>
      </c>
      <c r="E446" s="22" t="s">
        <v>108</v>
      </c>
      <c r="F446" s="22">
        <v>131</v>
      </c>
      <c r="G446" s="22">
        <v>613448</v>
      </c>
      <c r="H446" s="22">
        <v>100000</v>
      </c>
    </row>
    <row r="447" spans="1:8" x14ac:dyDescent="0.2">
      <c r="A447" s="22" t="str">
        <f t="shared" si="6"/>
        <v>Magdalenap2Tasa de mortalidad IRA &lt;5</v>
      </c>
      <c r="B447" s="22" t="s">
        <v>19</v>
      </c>
      <c r="C447" s="22" t="s">
        <v>110</v>
      </c>
      <c r="D447" s="65" t="s">
        <v>116</v>
      </c>
      <c r="E447" s="22" t="s">
        <v>108</v>
      </c>
      <c r="F447" s="22">
        <v>144</v>
      </c>
      <c r="G447" s="22">
        <v>693756</v>
      </c>
      <c r="H447" s="22">
        <v>100000</v>
      </c>
    </row>
    <row r="448" spans="1:8" x14ac:dyDescent="0.2">
      <c r="A448" s="22" t="str">
        <f t="shared" si="6"/>
        <v>Metap2Tasa de mortalidad IRA &lt;5</v>
      </c>
      <c r="B448" s="22" t="s">
        <v>20</v>
      </c>
      <c r="C448" s="22" t="s">
        <v>110</v>
      </c>
      <c r="D448" s="65" t="s">
        <v>116</v>
      </c>
      <c r="E448" s="22" t="s">
        <v>108</v>
      </c>
      <c r="F448" s="22">
        <v>69</v>
      </c>
      <c r="G448" s="22">
        <v>460819</v>
      </c>
      <c r="H448" s="22">
        <v>100000</v>
      </c>
    </row>
    <row r="449" spans="1:8" x14ac:dyDescent="0.2">
      <c r="A449" s="22" t="str">
        <f t="shared" si="6"/>
        <v>Nariñop2Tasa de mortalidad IRA &lt;5</v>
      </c>
      <c r="B449" s="22" t="s">
        <v>21</v>
      </c>
      <c r="C449" s="22" t="s">
        <v>110</v>
      </c>
      <c r="D449" s="65" t="s">
        <v>116</v>
      </c>
      <c r="E449" s="22" t="s">
        <v>108</v>
      </c>
      <c r="F449" s="22">
        <v>94</v>
      </c>
      <c r="G449" s="22">
        <v>819181</v>
      </c>
      <c r="H449" s="22">
        <v>100000</v>
      </c>
    </row>
    <row r="450" spans="1:8" x14ac:dyDescent="0.2">
      <c r="A450" s="22" t="str">
        <f t="shared" si="6"/>
        <v>Norte de Santanderp2Tasa de mortalidad IRA &lt;5</v>
      </c>
      <c r="B450" s="22" t="s">
        <v>22</v>
      </c>
      <c r="C450" s="22" t="s">
        <v>110</v>
      </c>
      <c r="D450" s="65" t="s">
        <v>116</v>
      </c>
      <c r="E450" s="22" t="s">
        <v>108</v>
      </c>
      <c r="F450" s="22">
        <v>67</v>
      </c>
      <c r="G450" s="22">
        <v>634205</v>
      </c>
      <c r="H450" s="22">
        <v>100000</v>
      </c>
    </row>
    <row r="451" spans="1:8" x14ac:dyDescent="0.2">
      <c r="A451" s="22" t="str">
        <f t="shared" ref="A451:A514" si="7">CONCATENATE(B451,D451,C451)</f>
        <v>Quindíop2Tasa de mortalidad IRA &lt;5</v>
      </c>
      <c r="B451" s="67" t="s">
        <v>24</v>
      </c>
      <c r="C451" s="22" t="s">
        <v>110</v>
      </c>
      <c r="D451" s="65" t="s">
        <v>116</v>
      </c>
      <c r="E451" s="22" t="s">
        <v>108</v>
      </c>
      <c r="F451" s="22">
        <v>19</v>
      </c>
      <c r="G451" s="22">
        <v>229910</v>
      </c>
      <c r="H451" s="22">
        <v>100000</v>
      </c>
    </row>
    <row r="452" spans="1:8" x14ac:dyDescent="0.2">
      <c r="A452" s="22" t="str">
        <f t="shared" si="7"/>
        <v>Risaraldap2Tasa de mortalidad IRA &lt;5</v>
      </c>
      <c r="B452" s="22" t="s">
        <v>25</v>
      </c>
      <c r="C452" s="22" t="s">
        <v>110</v>
      </c>
      <c r="D452" s="65" t="s">
        <v>116</v>
      </c>
      <c r="E452" s="22" t="s">
        <v>108</v>
      </c>
      <c r="F452" s="22">
        <v>50</v>
      </c>
      <c r="G452" s="22">
        <v>381666</v>
      </c>
      <c r="H452" s="22">
        <v>100000</v>
      </c>
    </row>
    <row r="453" spans="1:8" x14ac:dyDescent="0.2">
      <c r="A453" s="22" t="str">
        <f t="shared" si="7"/>
        <v>Santanderp2Tasa de mortalidad IRA &lt;5</v>
      </c>
      <c r="B453" s="22" t="s">
        <v>27</v>
      </c>
      <c r="C453" s="22" t="s">
        <v>110</v>
      </c>
      <c r="D453" s="65" t="s">
        <v>116</v>
      </c>
      <c r="E453" s="22" t="s">
        <v>108</v>
      </c>
      <c r="F453" s="22">
        <v>80</v>
      </c>
      <c r="G453" s="22">
        <v>838670</v>
      </c>
      <c r="H453" s="22">
        <v>100000</v>
      </c>
    </row>
    <row r="454" spans="1:8" x14ac:dyDescent="0.2">
      <c r="A454" s="22" t="str">
        <f t="shared" si="7"/>
        <v>Sucrep2Tasa de mortalidad IRA &lt;5</v>
      </c>
      <c r="B454" s="22" t="s">
        <v>28</v>
      </c>
      <c r="C454" s="22" t="s">
        <v>110</v>
      </c>
      <c r="D454" s="65" t="s">
        <v>116</v>
      </c>
      <c r="E454" s="22" t="s">
        <v>108</v>
      </c>
      <c r="F454" s="22">
        <v>51</v>
      </c>
      <c r="G454" s="22">
        <v>420805</v>
      </c>
      <c r="H454" s="22">
        <v>100000</v>
      </c>
    </row>
    <row r="455" spans="1:8" x14ac:dyDescent="0.2">
      <c r="A455" s="22" t="str">
        <f t="shared" si="7"/>
        <v>Tolimap2Tasa de mortalidad IRA &lt;5</v>
      </c>
      <c r="B455" s="22" t="s">
        <v>29</v>
      </c>
      <c r="C455" s="22" t="s">
        <v>110</v>
      </c>
      <c r="D455" s="65" t="s">
        <v>116</v>
      </c>
      <c r="E455" s="22" t="s">
        <v>108</v>
      </c>
      <c r="F455" s="22">
        <v>100</v>
      </c>
      <c r="G455" s="22">
        <v>641030</v>
      </c>
      <c r="H455" s="22">
        <v>100000</v>
      </c>
    </row>
    <row r="456" spans="1:8" x14ac:dyDescent="0.2">
      <c r="A456" s="22" t="str">
        <f t="shared" si="7"/>
        <v>Valle del Caucap2Tasa de mortalidad IRA &lt;5</v>
      </c>
      <c r="B456" s="22" t="s">
        <v>33</v>
      </c>
      <c r="C456" s="22" t="s">
        <v>110</v>
      </c>
      <c r="D456" s="65" t="s">
        <v>116</v>
      </c>
      <c r="E456" s="22" t="s">
        <v>108</v>
      </c>
      <c r="F456" s="22">
        <v>209</v>
      </c>
      <c r="G456" s="22">
        <v>1813613</v>
      </c>
      <c r="H456" s="22">
        <v>100000</v>
      </c>
    </row>
    <row r="457" spans="1:8" x14ac:dyDescent="0.2">
      <c r="A457" s="22" t="str">
        <f t="shared" si="7"/>
        <v>Araucap2Tasa de mortalidad IRA &lt;5</v>
      </c>
      <c r="B457" s="22" t="s">
        <v>2</v>
      </c>
      <c r="C457" s="22" t="s">
        <v>110</v>
      </c>
      <c r="D457" s="65" t="s">
        <v>116</v>
      </c>
      <c r="E457" s="22" t="s">
        <v>108</v>
      </c>
      <c r="F457" s="22">
        <v>21</v>
      </c>
      <c r="G457" s="22">
        <v>165672</v>
      </c>
      <c r="H457" s="22">
        <v>100000</v>
      </c>
    </row>
    <row r="458" spans="1:8" x14ac:dyDescent="0.2">
      <c r="A458" s="22" t="str">
        <f t="shared" si="7"/>
        <v>Casanarep2Tasa de mortalidad IRA &lt;5</v>
      </c>
      <c r="B458" s="22" t="s">
        <v>9</v>
      </c>
      <c r="C458" s="22" t="s">
        <v>110</v>
      </c>
      <c r="D458" s="65" t="s">
        <v>116</v>
      </c>
      <c r="E458" s="22" t="s">
        <v>108</v>
      </c>
      <c r="F458" s="22">
        <v>23</v>
      </c>
      <c r="G458" s="22">
        <v>179557</v>
      </c>
      <c r="H458" s="22">
        <v>100000</v>
      </c>
    </row>
    <row r="459" spans="1:8" x14ac:dyDescent="0.2">
      <c r="A459" s="22" t="str">
        <f t="shared" si="7"/>
        <v>Putumayop2Tasa de mortalidad IRA &lt;5</v>
      </c>
      <c r="B459" s="22" t="s">
        <v>23</v>
      </c>
      <c r="C459" s="22" t="s">
        <v>110</v>
      </c>
      <c r="D459" s="65" t="s">
        <v>116</v>
      </c>
      <c r="E459" s="22" t="s">
        <v>108</v>
      </c>
      <c r="F459" s="22">
        <v>24</v>
      </c>
      <c r="G459" s="22">
        <v>197045</v>
      </c>
      <c r="H459" s="22">
        <v>100000</v>
      </c>
    </row>
    <row r="460" spans="1:8" x14ac:dyDescent="0.2">
      <c r="A460" s="22" t="str">
        <f t="shared" si="7"/>
        <v>San Andrés y Providenciap2Tasa de mortalidad IRA &lt;5</v>
      </c>
      <c r="B460" s="72" t="s">
        <v>26</v>
      </c>
      <c r="C460" s="22" t="s">
        <v>110</v>
      </c>
      <c r="D460" s="65" t="s">
        <v>116</v>
      </c>
      <c r="E460" s="22" t="s">
        <v>108</v>
      </c>
      <c r="F460" s="22">
        <v>5</v>
      </c>
      <c r="G460" s="22">
        <v>31853</v>
      </c>
      <c r="H460" s="22">
        <v>100000</v>
      </c>
    </row>
    <row r="461" spans="1:8" x14ac:dyDescent="0.2">
      <c r="A461" s="22" t="str">
        <f t="shared" si="7"/>
        <v>Amazonasp2Tasa de mortalidad IRA &lt;5</v>
      </c>
      <c r="B461" s="22" t="s">
        <v>0</v>
      </c>
      <c r="C461" s="22" t="s">
        <v>110</v>
      </c>
      <c r="D461" s="65" t="s">
        <v>116</v>
      </c>
      <c r="E461" s="22" t="s">
        <v>108</v>
      </c>
      <c r="F461" s="22">
        <v>24</v>
      </c>
      <c r="G461" s="22">
        <v>51705</v>
      </c>
      <c r="H461" s="22">
        <v>100000</v>
      </c>
    </row>
    <row r="462" spans="1:8" x14ac:dyDescent="0.2">
      <c r="A462" s="22" t="str">
        <f t="shared" si="7"/>
        <v>Guainíap2Tasa de mortalidad IRA &lt;5</v>
      </c>
      <c r="B462" s="22" t="s">
        <v>15</v>
      </c>
      <c r="C462" s="22" t="s">
        <v>110</v>
      </c>
      <c r="D462" s="65" t="s">
        <v>116</v>
      </c>
      <c r="E462" s="22" t="s">
        <v>108</v>
      </c>
      <c r="F462" s="22">
        <v>11</v>
      </c>
      <c r="G462" s="22">
        <v>25681</v>
      </c>
      <c r="H462" s="22">
        <v>100000</v>
      </c>
    </row>
    <row r="463" spans="1:8" x14ac:dyDescent="0.2">
      <c r="A463" s="22" t="str">
        <f t="shared" si="7"/>
        <v>Guaviarep2Tasa de mortalidad IRA &lt;5</v>
      </c>
      <c r="B463" s="22" t="s">
        <v>16</v>
      </c>
      <c r="C463" s="22" t="s">
        <v>110</v>
      </c>
      <c r="D463" s="65" t="s">
        <v>116</v>
      </c>
      <c r="E463" s="22" t="s">
        <v>108</v>
      </c>
      <c r="F463" s="22">
        <v>11</v>
      </c>
      <c r="G463" s="22">
        <v>71036</v>
      </c>
      <c r="H463" s="22">
        <v>100000</v>
      </c>
    </row>
    <row r="464" spans="1:8" x14ac:dyDescent="0.2">
      <c r="A464" s="22" t="str">
        <f t="shared" si="7"/>
        <v>Vaupésp2Tasa de mortalidad IRA &lt;5</v>
      </c>
      <c r="B464" s="22" t="s">
        <v>30</v>
      </c>
      <c r="C464" s="22" t="s">
        <v>110</v>
      </c>
      <c r="D464" s="65" t="s">
        <v>116</v>
      </c>
      <c r="E464" s="22" t="s">
        <v>108</v>
      </c>
      <c r="F464" s="22">
        <v>26</v>
      </c>
      <c r="G464" s="22">
        <v>29894</v>
      </c>
      <c r="H464" s="22">
        <v>100000</v>
      </c>
    </row>
    <row r="465" spans="1:8" x14ac:dyDescent="0.2">
      <c r="A465" s="22" t="str">
        <f t="shared" si="7"/>
        <v>Vichadap2Tasa de mortalidad IRA &lt;5</v>
      </c>
      <c r="B465" s="22" t="s">
        <v>31</v>
      </c>
      <c r="C465" s="22" t="s">
        <v>110</v>
      </c>
      <c r="D465" s="65" t="s">
        <v>116</v>
      </c>
      <c r="E465" s="22" t="s">
        <v>108</v>
      </c>
      <c r="F465" s="22">
        <v>10</v>
      </c>
      <c r="G465" s="22">
        <v>48682</v>
      </c>
      <c r="H465" s="22">
        <v>100000</v>
      </c>
    </row>
    <row r="466" spans="1:8" x14ac:dyDescent="0.2">
      <c r="A466" s="22" t="str">
        <f t="shared" si="7"/>
        <v>Antioquiap1Tasa de mortalidad DNT &lt;5</v>
      </c>
      <c r="B466" s="22" t="s">
        <v>1</v>
      </c>
      <c r="C466" s="22" t="s">
        <v>111</v>
      </c>
      <c r="D466" s="65" t="s">
        <v>115</v>
      </c>
      <c r="E466" s="22" t="s">
        <v>107</v>
      </c>
      <c r="F466" s="22">
        <v>202</v>
      </c>
      <c r="G466" s="22">
        <v>3103060</v>
      </c>
      <c r="H466" s="22">
        <v>100000</v>
      </c>
    </row>
    <row r="467" spans="1:8" x14ac:dyDescent="0.2">
      <c r="A467" s="22" t="str">
        <f t="shared" si="7"/>
        <v>Atlánticop1Tasa de mortalidad DNT &lt;5</v>
      </c>
      <c r="B467" s="22" t="s">
        <v>3</v>
      </c>
      <c r="C467" s="22" t="s">
        <v>111</v>
      </c>
      <c r="D467" s="65" t="s">
        <v>115</v>
      </c>
      <c r="E467" s="22" t="s">
        <v>107</v>
      </c>
      <c r="F467" s="22">
        <v>269</v>
      </c>
      <c r="G467" s="22">
        <v>1311448</v>
      </c>
      <c r="H467" s="22">
        <v>100000</v>
      </c>
    </row>
    <row r="468" spans="1:8" x14ac:dyDescent="0.2">
      <c r="A468" s="22" t="str">
        <f t="shared" si="7"/>
        <v>Bogotáp1Tasa de mortalidad DNT &lt;5</v>
      </c>
      <c r="B468" s="72" t="s">
        <v>4</v>
      </c>
      <c r="C468" s="22" t="s">
        <v>111</v>
      </c>
      <c r="D468" s="65" t="s">
        <v>115</v>
      </c>
      <c r="E468" s="22" t="s">
        <v>107</v>
      </c>
      <c r="F468" s="22">
        <v>122</v>
      </c>
      <c r="G468" s="22">
        <v>3552591</v>
      </c>
      <c r="H468" s="22">
        <v>100000</v>
      </c>
    </row>
    <row r="469" spans="1:8" x14ac:dyDescent="0.2">
      <c r="A469" s="22" t="str">
        <f t="shared" si="7"/>
        <v>Bolívarp1Tasa de mortalidad DNT &lt;5</v>
      </c>
      <c r="B469" s="22" t="s">
        <v>5</v>
      </c>
      <c r="C469" s="22" t="s">
        <v>111</v>
      </c>
      <c r="D469" s="65" t="s">
        <v>115</v>
      </c>
      <c r="E469" s="22" t="s">
        <v>107</v>
      </c>
      <c r="F469" s="22">
        <v>206</v>
      </c>
      <c r="G469" s="22">
        <v>1249555</v>
      </c>
      <c r="H469" s="22">
        <v>100000</v>
      </c>
    </row>
    <row r="470" spans="1:8" x14ac:dyDescent="0.2">
      <c r="A470" s="22" t="str">
        <f t="shared" si="7"/>
        <v>Boyacáp1Tasa de mortalidad DNT &lt;5</v>
      </c>
      <c r="B470" s="22" t="s">
        <v>6</v>
      </c>
      <c r="C470" s="22" t="s">
        <v>111</v>
      </c>
      <c r="D470" s="65" t="s">
        <v>115</v>
      </c>
      <c r="E470" s="22" t="s">
        <v>107</v>
      </c>
      <c r="F470" s="22">
        <v>50</v>
      </c>
      <c r="G470" s="22">
        <v>739536</v>
      </c>
      <c r="H470" s="22">
        <v>100000</v>
      </c>
    </row>
    <row r="471" spans="1:8" x14ac:dyDescent="0.2">
      <c r="A471" s="22" t="str">
        <f t="shared" si="7"/>
        <v>Caldasp1Tasa de mortalidad DNT &lt;5</v>
      </c>
      <c r="B471" s="22" t="s">
        <v>7</v>
      </c>
      <c r="C471" s="22" t="s">
        <v>111</v>
      </c>
      <c r="D471" s="65" t="s">
        <v>115</v>
      </c>
      <c r="E471" s="22" t="s">
        <v>107</v>
      </c>
      <c r="F471" s="22">
        <v>21</v>
      </c>
      <c r="G471" s="22">
        <v>506374</v>
      </c>
      <c r="H471" s="22">
        <v>100000</v>
      </c>
    </row>
    <row r="472" spans="1:8" x14ac:dyDescent="0.2">
      <c r="A472" s="22" t="str">
        <f t="shared" si="7"/>
        <v>Caquetáp1Tasa de mortalidad DNT &lt;5</v>
      </c>
      <c r="B472" s="22" t="s">
        <v>8</v>
      </c>
      <c r="C472" s="22" t="s">
        <v>111</v>
      </c>
      <c r="D472" s="65" t="s">
        <v>115</v>
      </c>
      <c r="E472" s="22" t="s">
        <v>107</v>
      </c>
      <c r="F472" s="22">
        <v>76</v>
      </c>
      <c r="G472" s="22">
        <v>326860</v>
      </c>
      <c r="H472" s="22">
        <v>100000</v>
      </c>
    </row>
    <row r="473" spans="1:8" x14ac:dyDescent="0.2">
      <c r="A473" s="22" t="str">
        <f t="shared" si="7"/>
        <v>Caucap1Tasa de mortalidad DNT &lt;5</v>
      </c>
      <c r="B473" s="22" t="s">
        <v>10</v>
      </c>
      <c r="C473" s="22" t="s">
        <v>111</v>
      </c>
      <c r="D473" s="65" t="s">
        <v>115</v>
      </c>
      <c r="E473" s="22" t="s">
        <v>107</v>
      </c>
      <c r="F473" s="22">
        <v>66</v>
      </c>
      <c r="G473" s="22">
        <v>799721</v>
      </c>
      <c r="H473" s="22">
        <v>100000</v>
      </c>
    </row>
    <row r="474" spans="1:8" x14ac:dyDescent="0.2">
      <c r="A474" s="22" t="str">
        <f t="shared" si="7"/>
        <v>Cesarp1Tasa de mortalidad DNT &lt;5</v>
      </c>
      <c r="B474" s="22" t="s">
        <v>11</v>
      </c>
      <c r="C474" s="22" t="s">
        <v>111</v>
      </c>
      <c r="D474" s="65" t="s">
        <v>115</v>
      </c>
      <c r="E474" s="22" t="s">
        <v>107</v>
      </c>
      <c r="F474" s="22">
        <v>183</v>
      </c>
      <c r="G474" s="22">
        <v>671530</v>
      </c>
      <c r="H474" s="22">
        <v>100000</v>
      </c>
    </row>
    <row r="475" spans="1:8" x14ac:dyDescent="0.2">
      <c r="A475" s="22" t="str">
        <f t="shared" si="7"/>
        <v>Córdobap1Tasa de mortalidad DNT &lt;5</v>
      </c>
      <c r="B475" s="22" t="s">
        <v>13</v>
      </c>
      <c r="C475" s="22" t="s">
        <v>111</v>
      </c>
      <c r="D475" s="65" t="s">
        <v>115</v>
      </c>
      <c r="E475" s="22" t="s">
        <v>107</v>
      </c>
      <c r="F475" s="22">
        <v>184</v>
      </c>
      <c r="G475" s="22">
        <v>1052516</v>
      </c>
      <c r="H475" s="22">
        <v>100000</v>
      </c>
    </row>
    <row r="476" spans="1:8" x14ac:dyDescent="0.2">
      <c r="A476" s="22" t="str">
        <f t="shared" si="7"/>
        <v>Cundinamarcap1Tasa de mortalidad DNT &lt;5</v>
      </c>
      <c r="B476" s="22" t="s">
        <v>14</v>
      </c>
      <c r="C476" s="22" t="s">
        <v>111</v>
      </c>
      <c r="D476" s="65" t="s">
        <v>115</v>
      </c>
      <c r="E476" s="22" t="s">
        <v>107</v>
      </c>
      <c r="F476" s="22">
        <v>38</v>
      </c>
      <c r="G476" s="22">
        <v>1375169</v>
      </c>
      <c r="H476" s="22">
        <v>100000</v>
      </c>
    </row>
    <row r="477" spans="1:8" x14ac:dyDescent="0.2">
      <c r="A477" s="22" t="str">
        <f t="shared" si="7"/>
        <v>Chocóp1Tasa de mortalidad DNT &lt;5</v>
      </c>
      <c r="B477" s="22" t="s">
        <v>12</v>
      </c>
      <c r="C477" s="22" t="s">
        <v>111</v>
      </c>
      <c r="D477" s="65" t="s">
        <v>115</v>
      </c>
      <c r="E477" s="22" t="s">
        <v>107</v>
      </c>
      <c r="F477" s="22">
        <v>102</v>
      </c>
      <c r="G477" s="22">
        <v>398618</v>
      </c>
      <c r="H477" s="22">
        <v>100000</v>
      </c>
    </row>
    <row r="478" spans="1:8" x14ac:dyDescent="0.2">
      <c r="A478" s="22" t="str">
        <f t="shared" si="7"/>
        <v>Huilap1Tasa de mortalidad DNT &lt;5</v>
      </c>
      <c r="B478" s="22" t="s">
        <v>17</v>
      </c>
      <c r="C478" s="22" t="s">
        <v>111</v>
      </c>
      <c r="D478" s="65" t="s">
        <v>115</v>
      </c>
      <c r="E478" s="22" t="s">
        <v>107</v>
      </c>
      <c r="F478" s="22">
        <v>54</v>
      </c>
      <c r="G478" s="22">
        <v>679652</v>
      </c>
      <c r="H478" s="22">
        <v>100000</v>
      </c>
    </row>
    <row r="479" spans="1:8" x14ac:dyDescent="0.2">
      <c r="A479" s="22" t="str">
        <f t="shared" si="7"/>
        <v>La Guajirap1Tasa de mortalidad DNT &lt;5</v>
      </c>
      <c r="B479" s="22" t="s">
        <v>18</v>
      </c>
      <c r="C479" s="22" t="s">
        <v>111</v>
      </c>
      <c r="D479" s="65" t="s">
        <v>115</v>
      </c>
      <c r="E479" s="22" t="s">
        <v>107</v>
      </c>
      <c r="F479" s="22">
        <v>275</v>
      </c>
      <c r="G479" s="22">
        <v>641911</v>
      </c>
      <c r="H479" s="22">
        <v>100000</v>
      </c>
    </row>
    <row r="480" spans="1:8" x14ac:dyDescent="0.2">
      <c r="A480" s="22" t="str">
        <f t="shared" si="7"/>
        <v>Magdalenap1Tasa de mortalidad DNT &lt;5</v>
      </c>
      <c r="B480" s="22" t="s">
        <v>19</v>
      </c>
      <c r="C480" s="22" t="s">
        <v>111</v>
      </c>
      <c r="D480" s="65" t="s">
        <v>115</v>
      </c>
      <c r="E480" s="22" t="s">
        <v>107</v>
      </c>
      <c r="F480" s="22">
        <v>237</v>
      </c>
      <c r="G480" s="22">
        <v>852763</v>
      </c>
      <c r="H480" s="22">
        <v>100000</v>
      </c>
    </row>
    <row r="481" spans="1:8" x14ac:dyDescent="0.2">
      <c r="A481" s="22" t="str">
        <f t="shared" si="7"/>
        <v>Metap1Tasa de mortalidad DNT &lt;5</v>
      </c>
      <c r="B481" s="22" t="s">
        <v>20</v>
      </c>
      <c r="C481" s="22" t="s">
        <v>111</v>
      </c>
      <c r="D481" s="65" t="s">
        <v>115</v>
      </c>
      <c r="E481" s="22" t="s">
        <v>107</v>
      </c>
      <c r="F481" s="22">
        <v>81</v>
      </c>
      <c r="G481" s="22">
        <v>526052</v>
      </c>
      <c r="H481" s="22">
        <v>100000</v>
      </c>
    </row>
    <row r="482" spans="1:8" x14ac:dyDescent="0.2">
      <c r="A482" s="22" t="str">
        <f t="shared" si="7"/>
        <v>Nariñop1Tasa de mortalidad DNT &lt;5</v>
      </c>
      <c r="B482" s="22" t="s">
        <v>21</v>
      </c>
      <c r="C482" s="22" t="s">
        <v>111</v>
      </c>
      <c r="D482" s="65" t="s">
        <v>115</v>
      </c>
      <c r="E482" s="22" t="s">
        <v>107</v>
      </c>
      <c r="F482" s="22">
        <v>73</v>
      </c>
      <c r="G482" s="22">
        <v>998320</v>
      </c>
      <c r="H482" s="22">
        <v>100000</v>
      </c>
    </row>
    <row r="483" spans="1:8" x14ac:dyDescent="0.2">
      <c r="A483" s="22" t="str">
        <f t="shared" si="7"/>
        <v>Norte de Santanderp1Tasa de mortalidad DNT &lt;5</v>
      </c>
      <c r="B483" s="22" t="s">
        <v>22</v>
      </c>
      <c r="C483" s="22" t="s">
        <v>111</v>
      </c>
      <c r="D483" s="65" t="s">
        <v>115</v>
      </c>
      <c r="E483" s="22" t="s">
        <v>107</v>
      </c>
      <c r="F483" s="22">
        <v>70</v>
      </c>
      <c r="G483" s="22">
        <v>781899</v>
      </c>
      <c r="H483" s="22">
        <v>100000</v>
      </c>
    </row>
    <row r="484" spans="1:8" x14ac:dyDescent="0.2">
      <c r="A484" s="22" t="str">
        <f t="shared" si="7"/>
        <v>Quindíop1Tasa de mortalidad DNT &lt;5</v>
      </c>
      <c r="B484" s="67" t="s">
        <v>24</v>
      </c>
      <c r="C484" s="22" t="s">
        <v>111</v>
      </c>
      <c r="D484" s="65" t="s">
        <v>115</v>
      </c>
      <c r="E484" s="22" t="s">
        <v>107</v>
      </c>
      <c r="F484" s="22">
        <v>8</v>
      </c>
      <c r="G484" s="22">
        <v>278181</v>
      </c>
      <c r="H484" s="22">
        <v>100000</v>
      </c>
    </row>
    <row r="485" spans="1:8" x14ac:dyDescent="0.2">
      <c r="A485" s="22" t="str">
        <f t="shared" si="7"/>
        <v>Risaraldap1Tasa de mortalidad DNT &lt;5</v>
      </c>
      <c r="B485" s="22" t="s">
        <v>25</v>
      </c>
      <c r="C485" s="22" t="s">
        <v>111</v>
      </c>
      <c r="D485" s="65" t="s">
        <v>115</v>
      </c>
      <c r="E485" s="22" t="s">
        <v>107</v>
      </c>
      <c r="F485" s="22">
        <v>32</v>
      </c>
      <c r="G485" s="22">
        <v>465579</v>
      </c>
      <c r="H485" s="22">
        <v>100000</v>
      </c>
    </row>
    <row r="486" spans="1:8" x14ac:dyDescent="0.2">
      <c r="A486" s="22" t="str">
        <f t="shared" si="7"/>
        <v>Santanderp1Tasa de mortalidad DNT &lt;5</v>
      </c>
      <c r="B486" s="22" t="s">
        <v>27</v>
      </c>
      <c r="C486" s="22" t="s">
        <v>111</v>
      </c>
      <c r="D486" s="65" t="s">
        <v>115</v>
      </c>
      <c r="E486" s="22" t="s">
        <v>107</v>
      </c>
      <c r="F486" s="22">
        <v>56</v>
      </c>
      <c r="G486" s="22">
        <v>1040855</v>
      </c>
      <c r="H486" s="22">
        <v>100000</v>
      </c>
    </row>
    <row r="487" spans="1:8" x14ac:dyDescent="0.2">
      <c r="A487" s="22" t="str">
        <f t="shared" si="7"/>
        <v>Sucrep1Tasa de mortalidad DNT &lt;5</v>
      </c>
      <c r="B487" s="22" t="s">
        <v>28</v>
      </c>
      <c r="C487" s="22" t="s">
        <v>111</v>
      </c>
      <c r="D487" s="65" t="s">
        <v>115</v>
      </c>
      <c r="E487" s="22" t="s">
        <v>107</v>
      </c>
      <c r="F487" s="22">
        <v>51</v>
      </c>
      <c r="G487" s="22">
        <v>509032</v>
      </c>
      <c r="H487" s="22">
        <v>100000</v>
      </c>
    </row>
    <row r="488" spans="1:8" x14ac:dyDescent="0.2">
      <c r="A488" s="22" t="str">
        <f t="shared" si="7"/>
        <v>Tolimap1Tasa de mortalidad DNT &lt;5</v>
      </c>
      <c r="B488" s="22" t="s">
        <v>29</v>
      </c>
      <c r="C488" s="22" t="s">
        <v>111</v>
      </c>
      <c r="D488" s="65" t="s">
        <v>115</v>
      </c>
      <c r="E488" s="22" t="s">
        <v>107</v>
      </c>
      <c r="F488" s="22">
        <v>66</v>
      </c>
      <c r="G488" s="22">
        <v>806988</v>
      </c>
      <c r="H488" s="22">
        <v>100000</v>
      </c>
    </row>
    <row r="489" spans="1:8" x14ac:dyDescent="0.2">
      <c r="A489" s="22" t="str">
        <f t="shared" si="7"/>
        <v>Valle del Caucap1Tasa de mortalidad DNT &lt;5</v>
      </c>
      <c r="B489" s="22" t="s">
        <v>33</v>
      </c>
      <c r="C489" s="22" t="s">
        <v>111</v>
      </c>
      <c r="D489" s="65" t="s">
        <v>115</v>
      </c>
      <c r="E489" s="22" t="s">
        <v>107</v>
      </c>
      <c r="F489" s="22">
        <v>116</v>
      </c>
      <c r="G489" s="22">
        <v>2175971</v>
      </c>
      <c r="H489" s="22">
        <v>100000</v>
      </c>
    </row>
    <row r="490" spans="1:8" x14ac:dyDescent="0.2">
      <c r="A490" s="22" t="str">
        <f t="shared" si="7"/>
        <v>Araucap1Tasa de mortalidad DNT &lt;5</v>
      </c>
      <c r="B490" s="22" t="s">
        <v>2</v>
      </c>
      <c r="C490" s="22" t="s">
        <v>111</v>
      </c>
      <c r="D490" s="65" t="s">
        <v>115</v>
      </c>
      <c r="E490" s="22" t="s">
        <v>107</v>
      </c>
      <c r="F490" s="22">
        <v>11</v>
      </c>
      <c r="G490" s="22">
        <v>204110</v>
      </c>
      <c r="H490" s="22">
        <v>100000</v>
      </c>
    </row>
    <row r="491" spans="1:8" x14ac:dyDescent="0.2">
      <c r="A491" s="22" t="str">
        <f t="shared" si="7"/>
        <v>Casanarep1Tasa de mortalidad DNT &lt;5</v>
      </c>
      <c r="B491" s="22" t="s">
        <v>9</v>
      </c>
      <c r="C491" s="22" t="s">
        <v>111</v>
      </c>
      <c r="D491" s="65" t="s">
        <v>115</v>
      </c>
      <c r="E491" s="22" t="s">
        <v>107</v>
      </c>
      <c r="F491" s="22">
        <v>13</v>
      </c>
      <c r="G491" s="22">
        <v>211557</v>
      </c>
      <c r="H491" s="22">
        <v>100000</v>
      </c>
    </row>
    <row r="492" spans="1:8" x14ac:dyDescent="0.2">
      <c r="A492" s="22" t="str">
        <f t="shared" si="7"/>
        <v>Putumayop1Tasa de mortalidad DNT &lt;5</v>
      </c>
      <c r="B492" s="22" t="s">
        <v>23</v>
      </c>
      <c r="C492" s="22" t="s">
        <v>111</v>
      </c>
      <c r="D492" s="65" t="s">
        <v>115</v>
      </c>
      <c r="E492" s="22" t="s">
        <v>107</v>
      </c>
      <c r="F492" s="22">
        <v>20</v>
      </c>
      <c r="G492" s="22">
        <v>241391</v>
      </c>
      <c r="H492" s="22">
        <v>100000</v>
      </c>
    </row>
    <row r="493" spans="1:8" x14ac:dyDescent="0.2">
      <c r="A493" s="22" t="str">
        <f t="shared" si="7"/>
        <v>San Andrés y Providenciap1Tasa de mortalidad DNT &lt;5</v>
      </c>
      <c r="B493" s="72" t="s">
        <v>26</v>
      </c>
      <c r="C493" s="22" t="s">
        <v>111</v>
      </c>
      <c r="D493" s="65" t="s">
        <v>115</v>
      </c>
      <c r="E493" s="22" t="s">
        <v>107</v>
      </c>
      <c r="F493" s="22">
        <v>2</v>
      </c>
      <c r="G493" s="22">
        <v>38798</v>
      </c>
      <c r="H493" s="22">
        <v>100000</v>
      </c>
    </row>
    <row r="494" spans="1:8" x14ac:dyDescent="0.2">
      <c r="A494" s="22" t="str">
        <f t="shared" si="7"/>
        <v>Amazonasp1Tasa de mortalidad DNT &lt;5</v>
      </c>
      <c r="B494" s="22" t="s">
        <v>0</v>
      </c>
      <c r="C494" s="22" t="s">
        <v>111</v>
      </c>
      <c r="D494" s="65" t="s">
        <v>115</v>
      </c>
      <c r="E494" s="22" t="s">
        <v>107</v>
      </c>
      <c r="F494" s="22">
        <v>32</v>
      </c>
      <c r="G494" s="22">
        <v>60511</v>
      </c>
      <c r="H494" s="22">
        <v>100000</v>
      </c>
    </row>
    <row r="495" spans="1:8" x14ac:dyDescent="0.2">
      <c r="A495" s="22" t="str">
        <f t="shared" si="7"/>
        <v>Guainíap1Tasa de mortalidad DNT &lt;5</v>
      </c>
      <c r="B495" s="22" t="s">
        <v>15</v>
      </c>
      <c r="C495" s="22" t="s">
        <v>111</v>
      </c>
      <c r="D495" s="65" t="s">
        <v>115</v>
      </c>
      <c r="E495" s="22" t="s">
        <v>107</v>
      </c>
      <c r="F495" s="22">
        <v>20</v>
      </c>
      <c r="G495" s="22">
        <v>29056</v>
      </c>
      <c r="H495" s="22">
        <v>100000</v>
      </c>
    </row>
    <row r="496" spans="1:8" x14ac:dyDescent="0.2">
      <c r="A496" s="22" t="str">
        <f t="shared" si="7"/>
        <v>Guaviarep1Tasa de mortalidad DNT &lt;5</v>
      </c>
      <c r="B496" s="22" t="s">
        <v>16</v>
      </c>
      <c r="C496" s="22" t="s">
        <v>111</v>
      </c>
      <c r="D496" s="65" t="s">
        <v>115</v>
      </c>
      <c r="E496" s="22" t="s">
        <v>107</v>
      </c>
      <c r="F496" s="22">
        <v>15</v>
      </c>
      <c r="G496" s="22">
        <v>82444</v>
      </c>
      <c r="H496" s="22">
        <v>100000</v>
      </c>
    </row>
    <row r="497" spans="1:8" x14ac:dyDescent="0.2">
      <c r="A497" s="22" t="str">
        <f t="shared" si="7"/>
        <v>Vaupésp1Tasa de mortalidad DNT &lt;5</v>
      </c>
      <c r="B497" s="22" t="s">
        <v>30</v>
      </c>
      <c r="C497" s="22" t="s">
        <v>111</v>
      </c>
      <c r="D497" s="65" t="s">
        <v>115</v>
      </c>
      <c r="E497" s="22" t="s">
        <v>107</v>
      </c>
      <c r="F497" s="22">
        <v>23</v>
      </c>
      <c r="G497" s="22">
        <v>36600</v>
      </c>
      <c r="H497" s="22">
        <v>100000</v>
      </c>
    </row>
    <row r="498" spans="1:8" x14ac:dyDescent="0.2">
      <c r="A498" s="22" t="str">
        <f t="shared" si="7"/>
        <v>Vichadap1Tasa de mortalidad DNT &lt;5</v>
      </c>
      <c r="B498" s="22" t="s">
        <v>31</v>
      </c>
      <c r="C498" s="22" t="s">
        <v>111</v>
      </c>
      <c r="D498" s="65" t="s">
        <v>115</v>
      </c>
      <c r="E498" s="22" t="s">
        <v>107</v>
      </c>
      <c r="F498" s="22">
        <v>57</v>
      </c>
      <c r="G498" s="22">
        <v>52930</v>
      </c>
      <c r="H498" s="22">
        <v>100000</v>
      </c>
    </row>
    <row r="499" spans="1:8" x14ac:dyDescent="0.2">
      <c r="A499" s="22" t="str">
        <f t="shared" si="7"/>
        <v>Antioquiap2Tasa de mortalidad DNT &lt;5</v>
      </c>
      <c r="B499" s="22" t="s">
        <v>1</v>
      </c>
      <c r="C499" s="22" t="s">
        <v>111</v>
      </c>
      <c r="D499" s="65" t="s">
        <v>116</v>
      </c>
      <c r="E499" s="22" t="s">
        <v>108</v>
      </c>
      <c r="F499" s="22">
        <v>65</v>
      </c>
      <c r="G499" s="22">
        <v>2624198</v>
      </c>
      <c r="H499" s="22">
        <v>100000</v>
      </c>
    </row>
    <row r="500" spans="1:8" x14ac:dyDescent="0.2">
      <c r="A500" s="22" t="str">
        <f t="shared" si="7"/>
        <v>Atlánticop2Tasa de mortalidad DNT &lt;5</v>
      </c>
      <c r="B500" s="22" t="s">
        <v>3</v>
      </c>
      <c r="C500" s="22" t="s">
        <v>111</v>
      </c>
      <c r="D500" s="65" t="s">
        <v>116</v>
      </c>
      <c r="E500" s="22" t="s">
        <v>108</v>
      </c>
      <c r="F500" s="22">
        <v>45</v>
      </c>
      <c r="G500" s="22">
        <v>1073041</v>
      </c>
      <c r="H500" s="22">
        <v>100000</v>
      </c>
    </row>
    <row r="501" spans="1:8" x14ac:dyDescent="0.2">
      <c r="A501" s="22" t="str">
        <f t="shared" si="7"/>
        <v>Bogotáp2Tasa de mortalidad DNT &lt;5</v>
      </c>
      <c r="B501" s="72" t="s">
        <v>4</v>
      </c>
      <c r="C501" s="22" t="s">
        <v>111</v>
      </c>
      <c r="D501" s="65" t="s">
        <v>116</v>
      </c>
      <c r="E501" s="22" t="s">
        <v>108</v>
      </c>
      <c r="F501" s="22">
        <v>16</v>
      </c>
      <c r="G501" s="22">
        <v>3000510</v>
      </c>
      <c r="H501" s="22">
        <v>100000</v>
      </c>
    </row>
    <row r="502" spans="1:8" x14ac:dyDescent="0.2">
      <c r="A502" s="22" t="str">
        <f t="shared" si="7"/>
        <v>Bolívarp2Tasa de mortalidad DNT &lt;5</v>
      </c>
      <c r="B502" s="22" t="s">
        <v>5</v>
      </c>
      <c r="C502" s="22" t="s">
        <v>111</v>
      </c>
      <c r="D502" s="65" t="s">
        <v>116</v>
      </c>
      <c r="E502" s="22" t="s">
        <v>108</v>
      </c>
      <c r="F502" s="22">
        <v>88</v>
      </c>
      <c r="G502" s="22">
        <v>1031898</v>
      </c>
      <c r="H502" s="22">
        <v>100000</v>
      </c>
    </row>
    <row r="503" spans="1:8" x14ac:dyDescent="0.2">
      <c r="A503" s="22" t="str">
        <f t="shared" si="7"/>
        <v>Boyacáp2Tasa de mortalidad DNT &lt;5</v>
      </c>
      <c r="B503" s="22" t="s">
        <v>6</v>
      </c>
      <c r="C503" s="22" t="s">
        <v>111</v>
      </c>
      <c r="D503" s="65" t="s">
        <v>116</v>
      </c>
      <c r="E503" s="22" t="s">
        <v>108</v>
      </c>
      <c r="F503" s="22">
        <v>15</v>
      </c>
      <c r="G503" s="22">
        <v>559587</v>
      </c>
      <c r="H503" s="22">
        <v>100000</v>
      </c>
    </row>
    <row r="504" spans="1:8" x14ac:dyDescent="0.2">
      <c r="A504" s="22" t="str">
        <f t="shared" si="7"/>
        <v>Caldasp2Tasa de mortalidad DNT &lt;5</v>
      </c>
      <c r="B504" s="22" t="s">
        <v>7</v>
      </c>
      <c r="C504" s="22" t="s">
        <v>111</v>
      </c>
      <c r="D504" s="65" t="s">
        <v>116</v>
      </c>
      <c r="E504" s="22" t="s">
        <v>108</v>
      </c>
      <c r="F504" s="22">
        <v>7</v>
      </c>
      <c r="G504" s="22">
        <v>404140</v>
      </c>
      <c r="H504" s="22">
        <v>100000</v>
      </c>
    </row>
    <row r="505" spans="1:8" x14ac:dyDescent="0.2">
      <c r="A505" s="22" t="str">
        <f t="shared" si="7"/>
        <v>Caquetáp2Tasa de mortalidad DNT &lt;5</v>
      </c>
      <c r="B505" s="22" t="s">
        <v>8</v>
      </c>
      <c r="C505" s="22" t="s">
        <v>111</v>
      </c>
      <c r="D505" s="65" t="s">
        <v>116</v>
      </c>
      <c r="E505" s="22" t="s">
        <v>108</v>
      </c>
      <c r="F505" s="22">
        <v>25</v>
      </c>
      <c r="G505" s="22">
        <v>269056</v>
      </c>
      <c r="H505" s="22">
        <v>100000</v>
      </c>
    </row>
    <row r="506" spans="1:8" x14ac:dyDescent="0.2">
      <c r="A506" s="22" t="str">
        <f t="shared" si="7"/>
        <v>Caucap2Tasa de mortalidad DNT &lt;5</v>
      </c>
      <c r="B506" s="22" t="s">
        <v>10</v>
      </c>
      <c r="C506" s="22" t="s">
        <v>111</v>
      </c>
      <c r="D506" s="65" t="s">
        <v>116</v>
      </c>
      <c r="E506" s="22" t="s">
        <v>108</v>
      </c>
      <c r="F506" s="22">
        <v>35</v>
      </c>
      <c r="G506" s="22">
        <v>657150</v>
      </c>
      <c r="H506" s="22">
        <v>100000</v>
      </c>
    </row>
    <row r="507" spans="1:8" x14ac:dyDescent="0.2">
      <c r="A507" s="22" t="str">
        <f t="shared" si="7"/>
        <v>Cesarp2Tasa de mortalidad DNT &lt;5</v>
      </c>
      <c r="B507" s="22" t="s">
        <v>11</v>
      </c>
      <c r="C507" s="22" t="s">
        <v>111</v>
      </c>
      <c r="D507" s="65" t="s">
        <v>116</v>
      </c>
      <c r="E507" s="22" t="s">
        <v>108</v>
      </c>
      <c r="F507" s="22">
        <v>98</v>
      </c>
      <c r="G507" s="22">
        <v>552076</v>
      </c>
      <c r="H507" s="22">
        <v>100000</v>
      </c>
    </row>
    <row r="508" spans="1:8" x14ac:dyDescent="0.2">
      <c r="A508" s="22" t="str">
        <f t="shared" si="7"/>
        <v>Córdobap2Tasa de mortalidad DNT &lt;5</v>
      </c>
      <c r="B508" s="22" t="s">
        <v>13</v>
      </c>
      <c r="C508" s="22" t="s">
        <v>111</v>
      </c>
      <c r="D508" s="65" t="s">
        <v>116</v>
      </c>
      <c r="E508" s="22" t="s">
        <v>108</v>
      </c>
      <c r="F508" s="22">
        <v>77</v>
      </c>
      <c r="G508" s="22">
        <v>899142</v>
      </c>
      <c r="H508" s="22">
        <v>100000</v>
      </c>
    </row>
    <row r="509" spans="1:8" x14ac:dyDescent="0.2">
      <c r="A509" s="22" t="str">
        <f t="shared" si="7"/>
        <v>Cundinamarcap2Tasa de mortalidad DNT &lt;5</v>
      </c>
      <c r="B509" s="22" t="s">
        <v>14</v>
      </c>
      <c r="C509" s="22" t="s">
        <v>111</v>
      </c>
      <c r="D509" s="65" t="s">
        <v>116</v>
      </c>
      <c r="E509" s="22" t="s">
        <v>108</v>
      </c>
      <c r="F509" s="22">
        <v>19</v>
      </c>
      <c r="G509" s="22">
        <v>1190430</v>
      </c>
      <c r="H509" s="22">
        <v>100000</v>
      </c>
    </row>
    <row r="510" spans="1:8" x14ac:dyDescent="0.2">
      <c r="A510" s="22" t="str">
        <f t="shared" si="7"/>
        <v>Chocóp2Tasa de mortalidad DNT &lt;5</v>
      </c>
      <c r="B510" s="22" t="s">
        <v>12</v>
      </c>
      <c r="C510" s="22" t="s">
        <v>111</v>
      </c>
      <c r="D510" s="65" t="s">
        <v>116</v>
      </c>
      <c r="E510" s="22" t="s">
        <v>108</v>
      </c>
      <c r="F510" s="22">
        <v>62</v>
      </c>
      <c r="G510" s="22">
        <v>330222</v>
      </c>
      <c r="H510" s="22">
        <v>100000</v>
      </c>
    </row>
    <row r="511" spans="1:8" x14ac:dyDescent="0.2">
      <c r="A511" s="22" t="str">
        <f t="shared" si="7"/>
        <v>Huilap2Tasa de mortalidad DNT &lt;5</v>
      </c>
      <c r="B511" s="22" t="s">
        <v>17</v>
      </c>
      <c r="C511" s="22" t="s">
        <v>111</v>
      </c>
      <c r="D511" s="65" t="s">
        <v>116</v>
      </c>
      <c r="E511" s="22" t="s">
        <v>108</v>
      </c>
      <c r="F511" s="22">
        <v>11</v>
      </c>
      <c r="G511" s="22">
        <v>567193</v>
      </c>
      <c r="H511" s="22">
        <v>100000</v>
      </c>
    </row>
    <row r="512" spans="1:8" x14ac:dyDescent="0.2">
      <c r="A512" s="22" t="str">
        <f t="shared" si="7"/>
        <v>La Guajirap2Tasa de mortalidad DNT &lt;5</v>
      </c>
      <c r="B512" s="22" t="s">
        <v>18</v>
      </c>
      <c r="C512" s="22" t="s">
        <v>111</v>
      </c>
      <c r="D512" s="65" t="s">
        <v>116</v>
      </c>
      <c r="E512" s="22" t="s">
        <v>108</v>
      </c>
      <c r="F512" s="22">
        <v>145</v>
      </c>
      <c r="G512" s="22">
        <v>613448</v>
      </c>
      <c r="H512" s="22">
        <v>100000</v>
      </c>
    </row>
    <row r="513" spans="1:8" x14ac:dyDescent="0.2">
      <c r="A513" s="22" t="str">
        <f t="shared" si="7"/>
        <v>Magdalenap2Tasa de mortalidad DNT &lt;5</v>
      </c>
      <c r="B513" s="22" t="s">
        <v>19</v>
      </c>
      <c r="C513" s="22" t="s">
        <v>111</v>
      </c>
      <c r="D513" s="65" t="s">
        <v>116</v>
      </c>
      <c r="E513" s="22" t="s">
        <v>108</v>
      </c>
      <c r="F513" s="22">
        <v>96</v>
      </c>
      <c r="G513" s="22">
        <v>693756</v>
      </c>
      <c r="H513" s="22">
        <v>100000</v>
      </c>
    </row>
    <row r="514" spans="1:8" x14ac:dyDescent="0.2">
      <c r="A514" s="22" t="str">
        <f t="shared" si="7"/>
        <v>Metap2Tasa de mortalidad DNT &lt;5</v>
      </c>
      <c r="B514" s="22" t="s">
        <v>20</v>
      </c>
      <c r="C514" s="22" t="s">
        <v>111</v>
      </c>
      <c r="D514" s="65" t="s">
        <v>116</v>
      </c>
      <c r="E514" s="22" t="s">
        <v>108</v>
      </c>
      <c r="F514" s="22">
        <v>42</v>
      </c>
      <c r="G514" s="22">
        <v>460819</v>
      </c>
      <c r="H514" s="22">
        <v>100000</v>
      </c>
    </row>
    <row r="515" spans="1:8" x14ac:dyDescent="0.2">
      <c r="A515" s="22" t="str">
        <f t="shared" ref="A515:A578" si="8">CONCATENATE(B515,D515,C515)</f>
        <v>Nariñop2Tasa de mortalidad DNT &lt;5</v>
      </c>
      <c r="B515" s="22" t="s">
        <v>21</v>
      </c>
      <c r="C515" s="22" t="s">
        <v>111</v>
      </c>
      <c r="D515" s="65" t="s">
        <v>116</v>
      </c>
      <c r="E515" s="22" t="s">
        <v>108</v>
      </c>
      <c r="F515" s="22">
        <v>40</v>
      </c>
      <c r="G515" s="22">
        <v>819181</v>
      </c>
      <c r="H515" s="22">
        <v>100000</v>
      </c>
    </row>
    <row r="516" spans="1:8" x14ac:dyDescent="0.2">
      <c r="A516" s="22" t="str">
        <f t="shared" si="8"/>
        <v>Norte de Santanderp2Tasa de mortalidad DNT &lt;5</v>
      </c>
      <c r="B516" s="22" t="s">
        <v>22</v>
      </c>
      <c r="C516" s="22" t="s">
        <v>111</v>
      </c>
      <c r="D516" s="65" t="s">
        <v>116</v>
      </c>
      <c r="E516" s="22" t="s">
        <v>108</v>
      </c>
      <c r="F516" s="22">
        <v>23</v>
      </c>
      <c r="G516" s="22">
        <v>634205</v>
      </c>
      <c r="H516" s="22">
        <v>100000</v>
      </c>
    </row>
    <row r="517" spans="1:8" x14ac:dyDescent="0.2">
      <c r="A517" s="22" t="str">
        <f t="shared" si="8"/>
        <v>Quindíop2Tasa de mortalidad DNT &lt;5</v>
      </c>
      <c r="B517" s="67" t="s">
        <v>24</v>
      </c>
      <c r="C517" s="22" t="s">
        <v>111</v>
      </c>
      <c r="D517" s="65" t="s">
        <v>116</v>
      </c>
      <c r="E517" s="22" t="s">
        <v>108</v>
      </c>
      <c r="F517" s="22">
        <v>3</v>
      </c>
      <c r="G517" s="22">
        <v>229910</v>
      </c>
      <c r="H517" s="22">
        <v>100000</v>
      </c>
    </row>
    <row r="518" spans="1:8" x14ac:dyDescent="0.2">
      <c r="A518" s="22" t="str">
        <f t="shared" si="8"/>
        <v>Risaraldap2Tasa de mortalidad DNT &lt;5</v>
      </c>
      <c r="B518" s="22" t="s">
        <v>25</v>
      </c>
      <c r="C518" s="22" t="s">
        <v>111</v>
      </c>
      <c r="D518" s="65" t="s">
        <v>116</v>
      </c>
      <c r="E518" s="22" t="s">
        <v>108</v>
      </c>
      <c r="F518" s="22">
        <v>33</v>
      </c>
      <c r="G518" s="22">
        <v>381666</v>
      </c>
      <c r="H518" s="22">
        <v>100000</v>
      </c>
    </row>
    <row r="519" spans="1:8" x14ac:dyDescent="0.2">
      <c r="A519" s="22" t="str">
        <f t="shared" si="8"/>
        <v>Santanderp2Tasa de mortalidad DNT &lt;5</v>
      </c>
      <c r="B519" s="22" t="s">
        <v>27</v>
      </c>
      <c r="C519" s="22" t="s">
        <v>111</v>
      </c>
      <c r="D519" s="65" t="s">
        <v>116</v>
      </c>
      <c r="E519" s="22" t="s">
        <v>108</v>
      </c>
      <c r="F519" s="22">
        <v>17</v>
      </c>
      <c r="G519" s="22">
        <v>838670</v>
      </c>
      <c r="H519" s="22">
        <v>100000</v>
      </c>
    </row>
    <row r="520" spans="1:8" x14ac:dyDescent="0.2">
      <c r="A520" s="22" t="str">
        <f t="shared" si="8"/>
        <v>Sucrep2Tasa de mortalidad DNT &lt;5</v>
      </c>
      <c r="B520" s="22" t="s">
        <v>28</v>
      </c>
      <c r="C520" s="22" t="s">
        <v>111</v>
      </c>
      <c r="D520" s="65" t="s">
        <v>116</v>
      </c>
      <c r="E520" s="22" t="s">
        <v>108</v>
      </c>
      <c r="F520" s="22">
        <v>33</v>
      </c>
      <c r="G520" s="22">
        <v>420805</v>
      </c>
      <c r="H520" s="22">
        <v>100000</v>
      </c>
    </row>
    <row r="521" spans="1:8" x14ac:dyDescent="0.2">
      <c r="A521" s="22" t="str">
        <f t="shared" si="8"/>
        <v>Tolimap2Tasa de mortalidad DNT &lt;5</v>
      </c>
      <c r="B521" s="22" t="s">
        <v>29</v>
      </c>
      <c r="C521" s="22" t="s">
        <v>111</v>
      </c>
      <c r="D521" s="65" t="s">
        <v>116</v>
      </c>
      <c r="E521" s="22" t="s">
        <v>108</v>
      </c>
      <c r="F521" s="22">
        <v>23</v>
      </c>
      <c r="G521" s="22">
        <v>641030</v>
      </c>
      <c r="H521" s="22">
        <v>100000</v>
      </c>
    </row>
    <row r="522" spans="1:8" x14ac:dyDescent="0.2">
      <c r="A522" s="22" t="str">
        <f t="shared" si="8"/>
        <v>Valle del Caucap2Tasa de mortalidad DNT &lt;5</v>
      </c>
      <c r="B522" s="22" t="s">
        <v>33</v>
      </c>
      <c r="C522" s="22" t="s">
        <v>111</v>
      </c>
      <c r="D522" s="65" t="s">
        <v>116</v>
      </c>
      <c r="E522" s="22" t="s">
        <v>108</v>
      </c>
      <c r="F522" s="22">
        <v>60</v>
      </c>
      <c r="G522" s="22">
        <v>1813613</v>
      </c>
      <c r="H522" s="22">
        <v>100000</v>
      </c>
    </row>
    <row r="523" spans="1:8" x14ac:dyDescent="0.2">
      <c r="A523" s="22" t="str">
        <f t="shared" si="8"/>
        <v>Araucap2Tasa de mortalidad DNT &lt;5</v>
      </c>
      <c r="B523" s="22" t="s">
        <v>2</v>
      </c>
      <c r="C523" s="22" t="s">
        <v>111</v>
      </c>
      <c r="D523" s="65" t="s">
        <v>116</v>
      </c>
      <c r="E523" s="22" t="s">
        <v>108</v>
      </c>
      <c r="F523" s="22">
        <v>8</v>
      </c>
      <c r="G523" s="22">
        <v>165672</v>
      </c>
      <c r="H523" s="22">
        <v>100000</v>
      </c>
    </row>
    <row r="524" spans="1:8" x14ac:dyDescent="0.2">
      <c r="A524" s="22" t="str">
        <f t="shared" si="8"/>
        <v>Casanarep2Tasa de mortalidad DNT &lt;5</v>
      </c>
      <c r="B524" s="22" t="s">
        <v>9</v>
      </c>
      <c r="C524" s="22" t="s">
        <v>111</v>
      </c>
      <c r="D524" s="65" t="s">
        <v>116</v>
      </c>
      <c r="E524" s="22" t="s">
        <v>108</v>
      </c>
      <c r="F524" s="22">
        <v>4</v>
      </c>
      <c r="G524" s="22">
        <v>179557</v>
      </c>
      <c r="H524" s="22">
        <v>100000</v>
      </c>
    </row>
    <row r="525" spans="1:8" x14ac:dyDescent="0.2">
      <c r="A525" s="22" t="str">
        <f t="shared" si="8"/>
        <v>Putumayop2Tasa de mortalidad DNT &lt;5</v>
      </c>
      <c r="B525" s="22" t="s">
        <v>23</v>
      </c>
      <c r="C525" s="22" t="s">
        <v>111</v>
      </c>
      <c r="D525" s="65" t="s">
        <v>116</v>
      </c>
      <c r="E525" s="22" t="s">
        <v>108</v>
      </c>
      <c r="F525" s="22">
        <v>20</v>
      </c>
      <c r="G525" s="22">
        <v>197045</v>
      </c>
      <c r="H525" s="22">
        <v>100000</v>
      </c>
    </row>
    <row r="526" spans="1:8" x14ac:dyDescent="0.2">
      <c r="A526" s="22" t="str">
        <f t="shared" si="8"/>
        <v>San Andrés y Providenciap2Tasa de mortalidad DNT &lt;5</v>
      </c>
      <c r="B526" s="72" t="s">
        <v>26</v>
      </c>
      <c r="C526" s="22" t="s">
        <v>111</v>
      </c>
      <c r="D526" s="65" t="s">
        <v>116</v>
      </c>
      <c r="E526" s="22" t="s">
        <v>108</v>
      </c>
      <c r="F526" s="22">
        <v>0</v>
      </c>
      <c r="G526" s="22">
        <v>31853</v>
      </c>
      <c r="H526" s="22">
        <v>100000</v>
      </c>
    </row>
    <row r="527" spans="1:8" x14ac:dyDescent="0.2">
      <c r="A527" s="22" t="str">
        <f t="shared" si="8"/>
        <v>Amazonasp2Tasa de mortalidad DNT &lt;5</v>
      </c>
      <c r="B527" s="22" t="s">
        <v>0</v>
      </c>
      <c r="C527" s="22" t="s">
        <v>111</v>
      </c>
      <c r="D527" s="65" t="s">
        <v>116</v>
      </c>
      <c r="E527" s="22" t="s">
        <v>108</v>
      </c>
      <c r="F527" s="22">
        <v>15</v>
      </c>
      <c r="G527" s="22">
        <v>51705</v>
      </c>
      <c r="H527" s="22">
        <v>100000</v>
      </c>
    </row>
    <row r="528" spans="1:8" x14ac:dyDescent="0.2">
      <c r="A528" s="22" t="str">
        <f t="shared" si="8"/>
        <v>Guainíap2Tasa de mortalidad DNT &lt;5</v>
      </c>
      <c r="B528" s="22" t="s">
        <v>15</v>
      </c>
      <c r="C528" s="22" t="s">
        <v>111</v>
      </c>
      <c r="D528" s="65" t="s">
        <v>116</v>
      </c>
      <c r="E528" s="22" t="s">
        <v>108</v>
      </c>
      <c r="F528" s="22">
        <v>21</v>
      </c>
      <c r="G528" s="22">
        <v>25681</v>
      </c>
      <c r="H528" s="22">
        <v>100000</v>
      </c>
    </row>
    <row r="529" spans="1:8" x14ac:dyDescent="0.2">
      <c r="A529" s="22" t="str">
        <f t="shared" si="8"/>
        <v>Guaviarep2Tasa de mortalidad DNT &lt;5</v>
      </c>
      <c r="B529" s="22" t="s">
        <v>16</v>
      </c>
      <c r="C529" s="22" t="s">
        <v>111</v>
      </c>
      <c r="D529" s="65" t="s">
        <v>116</v>
      </c>
      <c r="E529" s="22" t="s">
        <v>108</v>
      </c>
      <c r="F529" s="22">
        <v>4</v>
      </c>
      <c r="G529" s="22">
        <v>71036</v>
      </c>
      <c r="H529" s="22">
        <v>100000</v>
      </c>
    </row>
    <row r="530" spans="1:8" x14ac:dyDescent="0.2">
      <c r="A530" s="22" t="str">
        <f t="shared" si="8"/>
        <v>Vaupésp2Tasa de mortalidad DNT &lt;5</v>
      </c>
      <c r="B530" s="22" t="s">
        <v>30</v>
      </c>
      <c r="C530" s="22" t="s">
        <v>111</v>
      </c>
      <c r="D530" s="65" t="s">
        <v>116</v>
      </c>
      <c r="E530" s="22" t="s">
        <v>108</v>
      </c>
      <c r="F530" s="22">
        <v>4</v>
      </c>
      <c r="G530" s="22">
        <v>29894</v>
      </c>
      <c r="H530" s="22">
        <v>100000</v>
      </c>
    </row>
    <row r="531" spans="1:8" x14ac:dyDescent="0.2">
      <c r="A531" s="22" t="str">
        <f t="shared" si="8"/>
        <v>Vichadap2Tasa de mortalidad DNT &lt;5</v>
      </c>
      <c r="B531" s="22" t="s">
        <v>31</v>
      </c>
      <c r="C531" s="22" t="s">
        <v>111</v>
      </c>
      <c r="D531" s="65" t="s">
        <v>116</v>
      </c>
      <c r="E531" s="22" t="s">
        <v>108</v>
      </c>
      <c r="F531" s="22">
        <v>42</v>
      </c>
      <c r="G531" s="22">
        <v>48682</v>
      </c>
      <c r="H531" s="22">
        <v>100000</v>
      </c>
    </row>
    <row r="532" spans="1:8" x14ac:dyDescent="0.2">
      <c r="A532" s="22" t="str">
        <f t="shared" si="8"/>
        <v>Antioquiap1BPN</v>
      </c>
      <c r="B532" s="22" t="s">
        <v>1</v>
      </c>
      <c r="C532" s="22" t="s">
        <v>112</v>
      </c>
      <c r="D532" s="65" t="s">
        <v>115</v>
      </c>
      <c r="E532" s="22" t="s">
        <v>107</v>
      </c>
      <c r="F532" s="22">
        <v>49763</v>
      </c>
      <c r="G532" s="22">
        <v>531929</v>
      </c>
      <c r="H532" s="22">
        <v>100</v>
      </c>
    </row>
    <row r="533" spans="1:8" x14ac:dyDescent="0.2">
      <c r="A533" s="22" t="str">
        <f t="shared" si="8"/>
        <v>Atlánticop1BPN</v>
      </c>
      <c r="B533" s="22" t="s">
        <v>3</v>
      </c>
      <c r="C533" s="22" t="s">
        <v>112</v>
      </c>
      <c r="D533" s="65" t="s">
        <v>115</v>
      </c>
      <c r="E533" s="22" t="s">
        <v>107</v>
      </c>
      <c r="F533" s="22">
        <v>19531</v>
      </c>
      <c r="G533" s="22">
        <v>236736</v>
      </c>
      <c r="H533" s="22">
        <v>100</v>
      </c>
    </row>
    <row r="534" spans="1:8" x14ac:dyDescent="0.2">
      <c r="A534" s="22" t="str">
        <f t="shared" si="8"/>
        <v>Bogotáp1BPN</v>
      </c>
      <c r="B534" s="72" t="s">
        <v>4</v>
      </c>
      <c r="C534" s="22" t="s">
        <v>112</v>
      </c>
      <c r="D534" s="65" t="s">
        <v>115</v>
      </c>
      <c r="E534" s="22" t="s">
        <v>107</v>
      </c>
      <c r="F534" s="22">
        <v>629</v>
      </c>
      <c r="G534" s="22">
        <v>6512</v>
      </c>
      <c r="H534" s="22">
        <v>100</v>
      </c>
    </row>
    <row r="535" spans="1:8" x14ac:dyDescent="0.2">
      <c r="A535" s="22" t="str">
        <f t="shared" si="8"/>
        <v>Bolívarp1BPN</v>
      </c>
      <c r="B535" s="22" t="s">
        <v>5</v>
      </c>
      <c r="C535" s="22" t="s">
        <v>112</v>
      </c>
      <c r="D535" s="65" t="s">
        <v>115</v>
      </c>
      <c r="E535" s="22" t="s">
        <v>107</v>
      </c>
      <c r="F535" s="22">
        <v>85800</v>
      </c>
      <c r="G535" s="22">
        <v>687479</v>
      </c>
      <c r="H535" s="22">
        <v>100</v>
      </c>
    </row>
    <row r="536" spans="1:8" x14ac:dyDescent="0.2">
      <c r="A536" s="22" t="str">
        <f t="shared" si="8"/>
        <v>Boyacáp1BPN</v>
      </c>
      <c r="B536" s="22" t="s">
        <v>6</v>
      </c>
      <c r="C536" s="22" t="s">
        <v>112</v>
      </c>
      <c r="D536" s="65" t="s">
        <v>115</v>
      </c>
      <c r="E536" s="22" t="s">
        <v>107</v>
      </c>
      <c r="F536" s="22">
        <v>14418</v>
      </c>
      <c r="G536" s="22">
        <v>191066</v>
      </c>
      <c r="H536" s="22">
        <v>100</v>
      </c>
    </row>
    <row r="537" spans="1:8" x14ac:dyDescent="0.2">
      <c r="A537" s="22" t="str">
        <f t="shared" si="8"/>
        <v>Caldasp1BPN</v>
      </c>
      <c r="B537" s="22" t="s">
        <v>7</v>
      </c>
      <c r="C537" s="22" t="s">
        <v>112</v>
      </c>
      <c r="D537" s="65" t="s">
        <v>115</v>
      </c>
      <c r="E537" s="22" t="s">
        <v>107</v>
      </c>
      <c r="F537" s="22">
        <v>10353</v>
      </c>
      <c r="G537" s="22">
        <v>114815</v>
      </c>
      <c r="H537" s="22">
        <v>100</v>
      </c>
    </row>
    <row r="538" spans="1:8" x14ac:dyDescent="0.2">
      <c r="A538" s="22" t="str">
        <f t="shared" si="8"/>
        <v>Caquetáp1BPN</v>
      </c>
      <c r="B538" s="22" t="s">
        <v>8</v>
      </c>
      <c r="C538" s="22" t="s">
        <v>112</v>
      </c>
      <c r="D538" s="65" t="s">
        <v>115</v>
      </c>
      <c r="E538" s="22" t="s">
        <v>107</v>
      </c>
      <c r="F538" s="22">
        <v>5001</v>
      </c>
      <c r="G538" s="22">
        <v>74569</v>
      </c>
      <c r="H538" s="22">
        <v>100</v>
      </c>
    </row>
    <row r="539" spans="1:8" x14ac:dyDescent="0.2">
      <c r="A539" s="22" t="str">
        <f t="shared" si="8"/>
        <v>Caucap1BPN</v>
      </c>
      <c r="B539" s="22" t="s">
        <v>10</v>
      </c>
      <c r="C539" s="22" t="s">
        <v>112</v>
      </c>
      <c r="D539" s="65" t="s">
        <v>115</v>
      </c>
      <c r="E539" s="22" t="s">
        <v>107</v>
      </c>
      <c r="F539" s="22">
        <v>2462</v>
      </c>
      <c r="G539" s="22">
        <v>43347</v>
      </c>
      <c r="H539" s="22">
        <v>100</v>
      </c>
    </row>
    <row r="540" spans="1:8" x14ac:dyDescent="0.2">
      <c r="A540" s="22" t="str">
        <f t="shared" si="8"/>
        <v>Cesarp1BPN</v>
      </c>
      <c r="B540" s="22" t="s">
        <v>11</v>
      </c>
      <c r="C540" s="22" t="s">
        <v>112</v>
      </c>
      <c r="D540" s="65" t="s">
        <v>115</v>
      </c>
      <c r="E540" s="22" t="s">
        <v>107</v>
      </c>
      <c r="F540" s="22">
        <v>8564</v>
      </c>
      <c r="G540" s="22">
        <v>103961</v>
      </c>
      <c r="H540" s="22">
        <v>100</v>
      </c>
    </row>
    <row r="541" spans="1:8" x14ac:dyDescent="0.2">
      <c r="A541" s="22" t="str">
        <f t="shared" si="8"/>
        <v>Córdobap1BPN</v>
      </c>
      <c r="B541" s="22" t="s">
        <v>13</v>
      </c>
      <c r="C541" s="22" t="s">
        <v>112</v>
      </c>
      <c r="D541" s="65" t="s">
        <v>115</v>
      </c>
      <c r="E541" s="22" t="s">
        <v>107</v>
      </c>
      <c r="F541" s="22">
        <v>9199</v>
      </c>
      <c r="G541" s="22">
        <v>118658</v>
      </c>
      <c r="H541" s="22">
        <v>100</v>
      </c>
    </row>
    <row r="542" spans="1:8" x14ac:dyDescent="0.2">
      <c r="A542" s="22" t="str">
        <f t="shared" si="8"/>
        <v>Cundinamarcap1BPN</v>
      </c>
      <c r="B542" s="22" t="s">
        <v>14</v>
      </c>
      <c r="C542" s="22" t="s">
        <v>112</v>
      </c>
      <c r="D542" s="65" t="s">
        <v>115</v>
      </c>
      <c r="E542" s="22" t="s">
        <v>107</v>
      </c>
      <c r="F542" s="22">
        <v>11750</v>
      </c>
      <c r="G542" s="22">
        <v>146833</v>
      </c>
      <c r="H542" s="22">
        <v>100</v>
      </c>
    </row>
    <row r="543" spans="1:8" x14ac:dyDescent="0.2">
      <c r="A543" s="22" t="str">
        <f t="shared" si="8"/>
        <v>Chocóp1BPN</v>
      </c>
      <c r="B543" s="22" t="s">
        <v>12</v>
      </c>
      <c r="C543" s="22" t="s">
        <v>112</v>
      </c>
      <c r="D543" s="65" t="s">
        <v>115</v>
      </c>
      <c r="E543" s="22" t="s">
        <v>107</v>
      </c>
      <c r="F543" s="22">
        <v>22224</v>
      </c>
      <c r="G543" s="22">
        <v>217011</v>
      </c>
      <c r="H543" s="22">
        <v>100</v>
      </c>
    </row>
    <row r="544" spans="1:8" x14ac:dyDescent="0.2">
      <c r="A544" s="22" t="str">
        <f t="shared" si="8"/>
        <v>Huilap1BPN</v>
      </c>
      <c r="B544" s="22" t="s">
        <v>17</v>
      </c>
      <c r="C544" s="22" t="s">
        <v>112</v>
      </c>
      <c r="D544" s="65" t="s">
        <v>115</v>
      </c>
      <c r="E544" s="22" t="s">
        <v>107</v>
      </c>
      <c r="F544" s="22">
        <v>3028</v>
      </c>
      <c r="G544" s="22">
        <v>31958</v>
      </c>
      <c r="H544" s="22">
        <v>100</v>
      </c>
    </row>
    <row r="545" spans="1:8" x14ac:dyDescent="0.2">
      <c r="A545" s="22" t="str">
        <f t="shared" si="8"/>
        <v>La Guajirap1BPN</v>
      </c>
      <c r="B545" s="22" t="s">
        <v>18</v>
      </c>
      <c r="C545" s="22" t="s">
        <v>112</v>
      </c>
      <c r="D545" s="65" t="s">
        <v>115</v>
      </c>
      <c r="E545" s="22" t="s">
        <v>107</v>
      </c>
      <c r="F545" s="22">
        <v>7138</v>
      </c>
      <c r="G545" s="22">
        <v>116367</v>
      </c>
      <c r="H545" s="22">
        <v>100</v>
      </c>
    </row>
    <row r="546" spans="1:8" x14ac:dyDescent="0.2">
      <c r="A546" s="22" t="str">
        <f t="shared" si="8"/>
        <v>Magdalenap1BPN</v>
      </c>
      <c r="B546" s="22" t="s">
        <v>19</v>
      </c>
      <c r="C546" s="22" t="s">
        <v>112</v>
      </c>
      <c r="D546" s="65" t="s">
        <v>115</v>
      </c>
      <c r="E546" s="22" t="s">
        <v>107</v>
      </c>
      <c r="F546" s="22">
        <v>5957</v>
      </c>
      <c r="G546" s="22">
        <v>71251</v>
      </c>
      <c r="H546" s="22">
        <v>100</v>
      </c>
    </row>
    <row r="547" spans="1:8" x14ac:dyDescent="0.2">
      <c r="A547" s="22" t="str">
        <f t="shared" si="8"/>
        <v>Metap1BPN</v>
      </c>
      <c r="B547" s="22" t="s">
        <v>20</v>
      </c>
      <c r="C547" s="22" t="s">
        <v>112</v>
      </c>
      <c r="D547" s="65" t="s">
        <v>115</v>
      </c>
      <c r="E547" s="22" t="s">
        <v>107</v>
      </c>
      <c r="F547" s="22">
        <v>9098</v>
      </c>
      <c r="G547" s="22">
        <v>131006</v>
      </c>
      <c r="H547" s="22">
        <v>100</v>
      </c>
    </row>
    <row r="548" spans="1:8" x14ac:dyDescent="0.2">
      <c r="A548" s="22" t="str">
        <f t="shared" si="8"/>
        <v>Nariñop1BPN</v>
      </c>
      <c r="B548" s="22" t="s">
        <v>21</v>
      </c>
      <c r="C548" s="22" t="s">
        <v>112</v>
      </c>
      <c r="D548" s="65" t="s">
        <v>115</v>
      </c>
      <c r="E548" s="22" t="s">
        <v>107</v>
      </c>
      <c r="F548" s="22">
        <v>5253</v>
      </c>
      <c r="G548" s="22">
        <v>89634</v>
      </c>
      <c r="H548" s="22">
        <v>100</v>
      </c>
    </row>
    <row r="549" spans="1:8" x14ac:dyDescent="0.2">
      <c r="A549" s="22" t="str">
        <f t="shared" si="8"/>
        <v>Norte de Santanderp1BPN</v>
      </c>
      <c r="B549" s="22" t="s">
        <v>22</v>
      </c>
      <c r="C549" s="22" t="s">
        <v>112</v>
      </c>
      <c r="D549" s="65" t="s">
        <v>115</v>
      </c>
      <c r="E549" s="22" t="s">
        <v>107</v>
      </c>
      <c r="F549" s="22">
        <v>10754</v>
      </c>
      <c r="G549" s="22">
        <v>124068</v>
      </c>
      <c r="H549" s="22">
        <v>100</v>
      </c>
    </row>
    <row r="550" spans="1:8" x14ac:dyDescent="0.2">
      <c r="A550" s="22" t="str">
        <f t="shared" si="8"/>
        <v>Quindíop1BPN</v>
      </c>
      <c r="B550" s="67" t="s">
        <v>24</v>
      </c>
      <c r="C550" s="22" t="s">
        <v>112</v>
      </c>
      <c r="D550" s="65" t="s">
        <v>115</v>
      </c>
      <c r="E550" s="22" t="s">
        <v>107</v>
      </c>
      <c r="F550" s="22">
        <v>7530</v>
      </c>
      <c r="G550" s="22">
        <v>126553</v>
      </c>
      <c r="H550" s="22">
        <v>100</v>
      </c>
    </row>
    <row r="551" spans="1:8" x14ac:dyDescent="0.2">
      <c r="A551" s="22" t="str">
        <f t="shared" si="8"/>
        <v>Risaraldap1BPN</v>
      </c>
      <c r="B551" s="22" t="s">
        <v>25</v>
      </c>
      <c r="C551" s="22" t="s">
        <v>112</v>
      </c>
      <c r="D551" s="65" t="s">
        <v>115</v>
      </c>
      <c r="E551" s="22" t="s">
        <v>107</v>
      </c>
      <c r="F551" s="22">
        <v>3041</v>
      </c>
      <c r="G551" s="22">
        <v>40792</v>
      </c>
      <c r="H551" s="22">
        <v>100</v>
      </c>
    </row>
    <row r="552" spans="1:8" x14ac:dyDescent="0.2">
      <c r="A552" s="22" t="str">
        <f t="shared" si="8"/>
        <v>Santanderp1BPN</v>
      </c>
      <c r="B552" s="22" t="s">
        <v>27</v>
      </c>
      <c r="C552" s="22" t="s">
        <v>112</v>
      </c>
      <c r="D552" s="65" t="s">
        <v>115</v>
      </c>
      <c r="E552" s="22" t="s">
        <v>107</v>
      </c>
      <c r="F552" s="22">
        <v>5771</v>
      </c>
      <c r="G552" s="22">
        <v>76240</v>
      </c>
      <c r="H552" s="22">
        <v>100</v>
      </c>
    </row>
    <row r="553" spans="1:8" x14ac:dyDescent="0.2">
      <c r="A553" s="22" t="str">
        <f t="shared" si="8"/>
        <v>Sucrep1BPN</v>
      </c>
      <c r="B553" s="22" t="s">
        <v>28</v>
      </c>
      <c r="C553" s="22" t="s">
        <v>112</v>
      </c>
      <c r="D553" s="65" t="s">
        <v>115</v>
      </c>
      <c r="E553" s="22" t="s">
        <v>107</v>
      </c>
      <c r="F553" s="22">
        <v>13775</v>
      </c>
      <c r="G553" s="22">
        <v>187322</v>
      </c>
      <c r="H553" s="22">
        <v>100</v>
      </c>
    </row>
    <row r="554" spans="1:8" x14ac:dyDescent="0.2">
      <c r="A554" s="22" t="str">
        <f t="shared" si="8"/>
        <v>Tolimap1BPN</v>
      </c>
      <c r="B554" s="22" t="s">
        <v>29</v>
      </c>
      <c r="C554" s="22" t="s">
        <v>112</v>
      </c>
      <c r="D554" s="65" t="s">
        <v>115</v>
      </c>
      <c r="E554" s="22" t="s">
        <v>107</v>
      </c>
      <c r="F554" s="22">
        <v>6860</v>
      </c>
      <c r="G554" s="22">
        <v>90985</v>
      </c>
      <c r="H554" s="22">
        <v>100</v>
      </c>
    </row>
    <row r="555" spans="1:8" x14ac:dyDescent="0.2">
      <c r="A555" s="22" t="str">
        <f t="shared" si="8"/>
        <v>Valle del Caucap1BPN</v>
      </c>
      <c r="B555" s="22" t="s">
        <v>33</v>
      </c>
      <c r="C555" s="22" t="s">
        <v>112</v>
      </c>
      <c r="D555" s="65" t="s">
        <v>115</v>
      </c>
      <c r="E555" s="22" t="s">
        <v>107</v>
      </c>
      <c r="F555" s="22">
        <v>7938</v>
      </c>
      <c r="G555" s="22">
        <v>125717</v>
      </c>
      <c r="H555" s="22">
        <v>100</v>
      </c>
    </row>
    <row r="556" spans="1:8" x14ac:dyDescent="0.2">
      <c r="A556" s="22" t="str">
        <f t="shared" si="8"/>
        <v>Araucap1BPN</v>
      </c>
      <c r="B556" s="22" t="s">
        <v>2</v>
      </c>
      <c r="C556" s="22" t="s">
        <v>112</v>
      </c>
      <c r="D556" s="65" t="s">
        <v>115</v>
      </c>
      <c r="E556" s="22" t="s">
        <v>107</v>
      </c>
      <c r="F556" s="22">
        <v>31349</v>
      </c>
      <c r="G556" s="22">
        <v>356178</v>
      </c>
      <c r="H556" s="22">
        <v>100</v>
      </c>
    </row>
    <row r="557" spans="1:8" x14ac:dyDescent="0.2">
      <c r="A557" s="22" t="str">
        <f t="shared" si="8"/>
        <v>Casanarep1BPN</v>
      </c>
      <c r="B557" s="22" t="s">
        <v>9</v>
      </c>
      <c r="C557" s="22" t="s">
        <v>112</v>
      </c>
      <c r="D557" s="65" t="s">
        <v>115</v>
      </c>
      <c r="E557" s="22" t="s">
        <v>107</v>
      </c>
      <c r="F557" s="22">
        <v>1551</v>
      </c>
      <c r="G557" s="22">
        <v>25293</v>
      </c>
      <c r="H557" s="22">
        <v>100</v>
      </c>
    </row>
    <row r="558" spans="1:8" x14ac:dyDescent="0.2">
      <c r="A558" s="22" t="str">
        <f t="shared" si="8"/>
        <v>Putumayop1BPN</v>
      </c>
      <c r="B558" s="22" t="s">
        <v>23</v>
      </c>
      <c r="C558" s="22" t="s">
        <v>112</v>
      </c>
      <c r="D558" s="65" t="s">
        <v>115</v>
      </c>
      <c r="E558" s="22" t="s">
        <v>107</v>
      </c>
      <c r="F558" s="22">
        <v>1971</v>
      </c>
      <c r="G558" s="22">
        <v>36155</v>
      </c>
      <c r="H558" s="22">
        <v>100</v>
      </c>
    </row>
    <row r="559" spans="1:8" x14ac:dyDescent="0.2">
      <c r="A559" s="22" t="str">
        <f t="shared" si="8"/>
        <v>San Andrés y Providenciap1BPN</v>
      </c>
      <c r="B559" s="72" t="s">
        <v>26</v>
      </c>
      <c r="C559" s="22" t="s">
        <v>112</v>
      </c>
      <c r="D559" s="65" t="s">
        <v>115</v>
      </c>
      <c r="E559" s="22" t="s">
        <v>107</v>
      </c>
      <c r="F559" s="22">
        <v>1553</v>
      </c>
      <c r="G559" s="22">
        <v>28463</v>
      </c>
      <c r="H559" s="22">
        <v>100</v>
      </c>
    </row>
    <row r="560" spans="1:8" x14ac:dyDescent="0.2">
      <c r="A560" s="22" t="str">
        <f t="shared" si="8"/>
        <v>Amazonasp1BPN</v>
      </c>
      <c r="B560" s="22" t="s">
        <v>0</v>
      </c>
      <c r="C560" s="22" t="s">
        <v>112</v>
      </c>
      <c r="D560" s="65" t="s">
        <v>115</v>
      </c>
      <c r="E560" s="22" t="s">
        <v>107</v>
      </c>
      <c r="F560" s="22">
        <v>435</v>
      </c>
      <c r="G560" s="22">
        <v>5364</v>
      </c>
      <c r="H560" s="22">
        <v>100</v>
      </c>
    </row>
    <row r="561" spans="1:8" x14ac:dyDescent="0.2">
      <c r="A561" s="22" t="str">
        <f t="shared" si="8"/>
        <v>Guainíap1BPN</v>
      </c>
      <c r="B561" s="22" t="s">
        <v>15</v>
      </c>
      <c r="C561" s="22" t="s">
        <v>112</v>
      </c>
      <c r="D561" s="65" t="s">
        <v>115</v>
      </c>
      <c r="E561" s="22" t="s">
        <v>107</v>
      </c>
      <c r="F561" s="22">
        <v>512</v>
      </c>
      <c r="G561" s="22">
        <v>7075</v>
      </c>
      <c r="H561" s="22">
        <v>100</v>
      </c>
    </row>
    <row r="562" spans="1:8" x14ac:dyDescent="0.2">
      <c r="A562" s="22" t="str">
        <f t="shared" si="8"/>
        <v>Guaviarep1BPN</v>
      </c>
      <c r="B562" s="22" t="s">
        <v>16</v>
      </c>
      <c r="C562" s="22" t="s">
        <v>112</v>
      </c>
      <c r="D562" s="65" t="s">
        <v>115</v>
      </c>
      <c r="E562" s="22" t="s">
        <v>107</v>
      </c>
      <c r="F562" s="22">
        <v>203</v>
      </c>
      <c r="G562" s="22">
        <v>3312</v>
      </c>
      <c r="H562" s="22">
        <v>100</v>
      </c>
    </row>
    <row r="563" spans="1:8" x14ac:dyDescent="0.2">
      <c r="A563" s="22" t="str">
        <f t="shared" si="8"/>
        <v>Vaupésp1BPN</v>
      </c>
      <c r="B563" s="22" t="s">
        <v>30</v>
      </c>
      <c r="C563" s="22" t="s">
        <v>112</v>
      </c>
      <c r="D563" s="65" t="s">
        <v>115</v>
      </c>
      <c r="E563" s="22" t="s">
        <v>107</v>
      </c>
      <c r="F563" s="22">
        <v>744</v>
      </c>
      <c r="G563" s="22">
        <v>8919</v>
      </c>
      <c r="H563" s="22">
        <v>100</v>
      </c>
    </row>
    <row r="564" spans="1:8" x14ac:dyDescent="0.2">
      <c r="A564" s="22" t="str">
        <f t="shared" si="8"/>
        <v>Vichadap1BPN</v>
      </c>
      <c r="B564" s="22" t="s">
        <v>31</v>
      </c>
      <c r="C564" s="22" t="s">
        <v>112</v>
      </c>
      <c r="D564" s="65" t="s">
        <v>115</v>
      </c>
      <c r="E564" s="22" t="s">
        <v>107</v>
      </c>
      <c r="F564" s="22">
        <v>158</v>
      </c>
      <c r="G564" s="22">
        <v>3194</v>
      </c>
      <c r="H564" s="22">
        <v>100</v>
      </c>
    </row>
    <row r="565" spans="1:8" x14ac:dyDescent="0.2">
      <c r="A565" s="22" t="str">
        <f t="shared" si="8"/>
        <v>Antioquiap2BPN</v>
      </c>
      <c r="B565" s="22" t="s">
        <v>1</v>
      </c>
      <c r="C565" s="22" t="s">
        <v>112</v>
      </c>
      <c r="D565" s="65" t="s">
        <v>116</v>
      </c>
      <c r="E565" s="22" t="s">
        <v>108</v>
      </c>
      <c r="F565" s="22">
        <v>28238</v>
      </c>
      <c r="G565" s="22">
        <v>456175</v>
      </c>
      <c r="H565" s="22">
        <v>100</v>
      </c>
    </row>
    <row r="566" spans="1:8" x14ac:dyDescent="0.2">
      <c r="A566" s="22" t="str">
        <f t="shared" si="8"/>
        <v>Atlánticop2BPN</v>
      </c>
      <c r="B566" s="22" t="s">
        <v>3</v>
      </c>
      <c r="C566" s="22" t="s">
        <v>112</v>
      </c>
      <c r="D566" s="65" t="s">
        <v>116</v>
      </c>
      <c r="E566" s="22" t="s">
        <v>108</v>
      </c>
      <c r="F566" s="22">
        <v>13952</v>
      </c>
      <c r="G566" s="22">
        <v>236594</v>
      </c>
      <c r="H566" s="22">
        <v>100</v>
      </c>
    </row>
    <row r="567" spans="1:8" x14ac:dyDescent="0.2">
      <c r="A567" s="22" t="str">
        <f t="shared" si="8"/>
        <v>Bogotáp2BPN</v>
      </c>
      <c r="B567" s="72" t="s">
        <v>4</v>
      </c>
      <c r="C567" s="22" t="s">
        <v>112</v>
      </c>
      <c r="D567" s="65" t="s">
        <v>116</v>
      </c>
      <c r="E567" s="22" t="s">
        <v>108</v>
      </c>
      <c r="F567" s="22">
        <v>249</v>
      </c>
      <c r="G567" s="22">
        <v>2222</v>
      </c>
      <c r="H567" s="22">
        <v>100</v>
      </c>
    </row>
    <row r="568" spans="1:8" x14ac:dyDescent="0.2">
      <c r="A568" s="22" t="str">
        <f t="shared" si="8"/>
        <v>Bolívarp2BPN</v>
      </c>
      <c r="B568" s="22" t="s">
        <v>5</v>
      </c>
      <c r="C568" s="22" t="s">
        <v>112</v>
      </c>
      <c r="D568" s="65" t="s">
        <v>116</v>
      </c>
      <c r="E568" s="22" t="s">
        <v>108</v>
      </c>
      <c r="F568" s="22">
        <v>53056</v>
      </c>
      <c r="G568" s="22">
        <v>626102</v>
      </c>
      <c r="H568" s="22">
        <v>100</v>
      </c>
    </row>
    <row r="569" spans="1:8" x14ac:dyDescent="0.2">
      <c r="A569" s="22" t="str">
        <f t="shared" si="8"/>
        <v>Boyacáp2BPN</v>
      </c>
      <c r="B569" s="22" t="s">
        <v>6</v>
      </c>
      <c r="C569" s="22" t="s">
        <v>112</v>
      </c>
      <c r="D569" s="65" t="s">
        <v>116</v>
      </c>
      <c r="E569" s="22" t="s">
        <v>108</v>
      </c>
      <c r="F569" s="22">
        <v>11340</v>
      </c>
      <c r="G569" s="22">
        <v>216470</v>
      </c>
      <c r="H569" s="22">
        <v>100</v>
      </c>
    </row>
    <row r="570" spans="1:8" x14ac:dyDescent="0.2">
      <c r="A570" s="22" t="str">
        <f t="shared" si="8"/>
        <v>Caldasp2BPN</v>
      </c>
      <c r="B570" s="22" t="s">
        <v>7</v>
      </c>
      <c r="C570" s="22" t="s">
        <v>112</v>
      </c>
      <c r="D570" s="65" t="s">
        <v>116</v>
      </c>
      <c r="E570" s="22" t="s">
        <v>108</v>
      </c>
      <c r="F570" s="22">
        <v>6059</v>
      </c>
      <c r="G570" s="22">
        <v>97707</v>
      </c>
      <c r="H570" s="22">
        <v>100</v>
      </c>
    </row>
    <row r="571" spans="1:8" x14ac:dyDescent="0.2">
      <c r="A571" s="22" t="str">
        <f t="shared" si="8"/>
        <v>Caquetáp2BPN</v>
      </c>
      <c r="B571" s="22" t="s">
        <v>8</v>
      </c>
      <c r="C571" s="22" t="s">
        <v>112</v>
      </c>
      <c r="D571" s="65" t="s">
        <v>116</v>
      </c>
      <c r="E571" s="22" t="s">
        <v>108</v>
      </c>
      <c r="F571" s="22">
        <v>3020</v>
      </c>
      <c r="G571" s="22">
        <v>61099</v>
      </c>
      <c r="H571" s="22">
        <v>100</v>
      </c>
    </row>
    <row r="572" spans="1:8" x14ac:dyDescent="0.2">
      <c r="A572" s="22" t="str">
        <f t="shared" si="8"/>
        <v>Caucap2BPN</v>
      </c>
      <c r="B572" s="22" t="s">
        <v>10</v>
      </c>
      <c r="C572" s="22" t="s">
        <v>112</v>
      </c>
      <c r="D572" s="65" t="s">
        <v>116</v>
      </c>
      <c r="E572" s="22" t="s">
        <v>108</v>
      </c>
      <c r="F572" s="22">
        <v>1780</v>
      </c>
      <c r="G572" s="22">
        <v>42844</v>
      </c>
      <c r="H572" s="22">
        <v>100</v>
      </c>
    </row>
    <row r="573" spans="1:8" x14ac:dyDescent="0.2">
      <c r="A573" s="22" t="str">
        <f t="shared" si="8"/>
        <v>Cesarp2BPN</v>
      </c>
      <c r="B573" s="22" t="s">
        <v>11</v>
      </c>
      <c r="C573" s="22" t="s">
        <v>112</v>
      </c>
      <c r="D573" s="65" t="s">
        <v>116</v>
      </c>
      <c r="E573" s="22" t="s">
        <v>108</v>
      </c>
      <c r="F573" s="22">
        <v>5770</v>
      </c>
      <c r="G573" s="22">
        <v>107280</v>
      </c>
      <c r="H573" s="22">
        <v>100</v>
      </c>
    </row>
    <row r="574" spans="1:8" x14ac:dyDescent="0.2">
      <c r="A574" s="22" t="str">
        <f t="shared" si="8"/>
        <v>Córdobap2BPN</v>
      </c>
      <c r="B574" s="22" t="s">
        <v>13</v>
      </c>
      <c r="C574" s="22" t="s">
        <v>112</v>
      </c>
      <c r="D574" s="65" t="s">
        <v>116</v>
      </c>
      <c r="E574" s="22" t="s">
        <v>108</v>
      </c>
      <c r="F574" s="22">
        <v>6818</v>
      </c>
      <c r="G574" s="22">
        <v>126187</v>
      </c>
      <c r="H574" s="22">
        <v>100</v>
      </c>
    </row>
    <row r="575" spans="1:8" x14ac:dyDescent="0.2">
      <c r="A575" s="22" t="str">
        <f t="shared" si="8"/>
        <v>Cundinamarcap2BPN</v>
      </c>
      <c r="B575" s="22" t="s">
        <v>14</v>
      </c>
      <c r="C575" s="22" t="s">
        <v>112</v>
      </c>
      <c r="D575" s="65" t="s">
        <v>116</v>
      </c>
      <c r="E575" s="22" t="s">
        <v>108</v>
      </c>
      <c r="F575" s="22">
        <v>9054</v>
      </c>
      <c r="G575" s="22">
        <v>163138</v>
      </c>
      <c r="H575" s="22">
        <v>100</v>
      </c>
    </row>
    <row r="576" spans="1:8" x14ac:dyDescent="0.2">
      <c r="A576" s="22" t="str">
        <f t="shared" si="8"/>
        <v>Chocóp2BPN</v>
      </c>
      <c r="B576" s="22" t="s">
        <v>12</v>
      </c>
      <c r="C576" s="22" t="s">
        <v>112</v>
      </c>
      <c r="D576" s="65" t="s">
        <v>116</v>
      </c>
      <c r="E576" s="22" t="s">
        <v>108</v>
      </c>
      <c r="F576" s="22">
        <v>14894</v>
      </c>
      <c r="G576" s="22">
        <v>207893</v>
      </c>
      <c r="H576" s="22">
        <v>100</v>
      </c>
    </row>
    <row r="577" spans="1:8" x14ac:dyDescent="0.2">
      <c r="A577" s="22" t="str">
        <f t="shared" si="8"/>
        <v>Huilap2BPN</v>
      </c>
      <c r="B577" s="22" t="s">
        <v>17</v>
      </c>
      <c r="C577" s="22" t="s">
        <v>112</v>
      </c>
      <c r="D577" s="65" t="s">
        <v>116</v>
      </c>
      <c r="E577" s="22" t="s">
        <v>108</v>
      </c>
      <c r="F577" s="22">
        <v>2306</v>
      </c>
      <c r="G577" s="22">
        <v>38529</v>
      </c>
      <c r="H577" s="22">
        <v>100</v>
      </c>
    </row>
    <row r="578" spans="1:8" x14ac:dyDescent="0.2">
      <c r="A578" s="22" t="str">
        <f t="shared" si="8"/>
        <v>La Guajirap2BPN</v>
      </c>
      <c r="B578" s="22" t="s">
        <v>18</v>
      </c>
      <c r="C578" s="22" t="s">
        <v>112</v>
      </c>
      <c r="D578" s="65" t="s">
        <v>116</v>
      </c>
      <c r="E578" s="22" t="s">
        <v>108</v>
      </c>
      <c r="F578" s="22">
        <v>5184</v>
      </c>
      <c r="G578" s="22">
        <v>120773</v>
      </c>
      <c r="H578" s="22">
        <v>100</v>
      </c>
    </row>
    <row r="579" spans="1:8" x14ac:dyDescent="0.2">
      <c r="A579" s="22" t="str">
        <f t="shared" ref="A579:A642" si="9">CONCATENATE(B579,D579,C579)</f>
        <v>Magdalenap2BPN</v>
      </c>
      <c r="B579" s="22" t="s">
        <v>19</v>
      </c>
      <c r="C579" s="22" t="s">
        <v>112</v>
      </c>
      <c r="D579" s="65" t="s">
        <v>116</v>
      </c>
      <c r="E579" s="22" t="s">
        <v>108</v>
      </c>
      <c r="F579" s="22">
        <v>4831</v>
      </c>
      <c r="G579" s="22">
        <v>83631</v>
      </c>
      <c r="H579" s="22">
        <v>100</v>
      </c>
    </row>
    <row r="580" spans="1:8" x14ac:dyDescent="0.2">
      <c r="A580" s="22" t="str">
        <f t="shared" si="9"/>
        <v>Metap2BPN</v>
      </c>
      <c r="B580" s="22" t="s">
        <v>20</v>
      </c>
      <c r="C580" s="22" t="s">
        <v>112</v>
      </c>
      <c r="D580" s="65" t="s">
        <v>116</v>
      </c>
      <c r="E580" s="22" t="s">
        <v>108</v>
      </c>
      <c r="F580" s="22">
        <v>7109</v>
      </c>
      <c r="G580" s="22">
        <v>137075</v>
      </c>
      <c r="H580" s="22">
        <v>100</v>
      </c>
    </row>
    <row r="581" spans="1:8" x14ac:dyDescent="0.2">
      <c r="A581" s="22" t="str">
        <f t="shared" si="9"/>
        <v>Nariñop2BPN</v>
      </c>
      <c r="B581" s="22" t="s">
        <v>21</v>
      </c>
      <c r="C581" s="22" t="s">
        <v>112</v>
      </c>
      <c r="D581" s="65" t="s">
        <v>116</v>
      </c>
      <c r="E581" s="22" t="s">
        <v>108</v>
      </c>
      <c r="F581" s="22">
        <v>3737</v>
      </c>
      <c r="G581" s="22">
        <v>93337</v>
      </c>
      <c r="H581" s="22">
        <v>100</v>
      </c>
    </row>
    <row r="582" spans="1:8" x14ac:dyDescent="0.2">
      <c r="A582" s="22" t="str">
        <f t="shared" si="9"/>
        <v>Norte de Santanderp2BPN</v>
      </c>
      <c r="B582" s="22" t="s">
        <v>22</v>
      </c>
      <c r="C582" s="22" t="s">
        <v>112</v>
      </c>
      <c r="D582" s="65" t="s">
        <v>116</v>
      </c>
      <c r="E582" s="22" t="s">
        <v>108</v>
      </c>
      <c r="F582" s="22">
        <v>6440</v>
      </c>
      <c r="G582" s="22">
        <v>108262</v>
      </c>
      <c r="H582" s="22">
        <v>100</v>
      </c>
    </row>
    <row r="583" spans="1:8" x14ac:dyDescent="0.2">
      <c r="A583" s="22" t="str">
        <f t="shared" si="9"/>
        <v>Quindíop2BPN</v>
      </c>
      <c r="B583" s="67" t="s">
        <v>24</v>
      </c>
      <c r="C583" s="22" t="s">
        <v>112</v>
      </c>
      <c r="D583" s="65" t="s">
        <v>116</v>
      </c>
      <c r="E583" s="22" t="s">
        <v>108</v>
      </c>
      <c r="F583" s="22">
        <v>5077</v>
      </c>
      <c r="G583" s="22">
        <v>121732</v>
      </c>
      <c r="H583" s="22">
        <v>100</v>
      </c>
    </row>
    <row r="584" spans="1:8" x14ac:dyDescent="0.2">
      <c r="A584" s="22" t="str">
        <f t="shared" si="9"/>
        <v>Risaraldap2BPN</v>
      </c>
      <c r="B584" s="22" t="s">
        <v>25</v>
      </c>
      <c r="C584" s="22" t="s">
        <v>112</v>
      </c>
      <c r="D584" s="65" t="s">
        <v>116</v>
      </c>
      <c r="E584" s="22" t="s">
        <v>108</v>
      </c>
      <c r="F584" s="22">
        <v>1695</v>
      </c>
      <c r="G584" s="22">
        <v>35605</v>
      </c>
      <c r="H584" s="22">
        <v>100</v>
      </c>
    </row>
    <row r="585" spans="1:8" x14ac:dyDescent="0.2">
      <c r="A585" s="22" t="str">
        <f t="shared" si="9"/>
        <v>Santanderp2BPN</v>
      </c>
      <c r="B585" s="22" t="s">
        <v>27</v>
      </c>
      <c r="C585" s="22" t="s">
        <v>112</v>
      </c>
      <c r="D585" s="65" t="s">
        <v>116</v>
      </c>
      <c r="E585" s="22" t="s">
        <v>108</v>
      </c>
      <c r="F585" s="22">
        <v>3607</v>
      </c>
      <c r="G585" s="22">
        <v>66205</v>
      </c>
      <c r="H585" s="22">
        <v>100</v>
      </c>
    </row>
    <row r="586" spans="1:8" x14ac:dyDescent="0.2">
      <c r="A586" s="22" t="str">
        <f t="shared" si="9"/>
        <v>Sucrep2BPN</v>
      </c>
      <c r="B586" s="22" t="s">
        <v>28</v>
      </c>
      <c r="C586" s="22" t="s">
        <v>112</v>
      </c>
      <c r="D586" s="65" t="s">
        <v>116</v>
      </c>
      <c r="E586" s="22" t="s">
        <v>108</v>
      </c>
      <c r="F586" s="22">
        <v>9012</v>
      </c>
      <c r="G586" s="22">
        <v>185251</v>
      </c>
      <c r="H586" s="22">
        <v>100</v>
      </c>
    </row>
    <row r="587" spans="1:8" x14ac:dyDescent="0.2">
      <c r="A587" s="22" t="str">
        <f t="shared" si="9"/>
        <v>Tolimap2BPN</v>
      </c>
      <c r="B587" s="22" t="s">
        <v>29</v>
      </c>
      <c r="C587" s="22" t="s">
        <v>112</v>
      </c>
      <c r="D587" s="65" t="s">
        <v>116</v>
      </c>
      <c r="E587" s="22" t="s">
        <v>108</v>
      </c>
      <c r="F587" s="22">
        <v>5098</v>
      </c>
      <c r="G587" s="22">
        <v>90490</v>
      </c>
      <c r="H587" s="22">
        <v>100</v>
      </c>
    </row>
    <row r="588" spans="1:8" x14ac:dyDescent="0.2">
      <c r="A588" s="22" t="str">
        <f t="shared" si="9"/>
        <v>Valle del Caucap2BPN</v>
      </c>
      <c r="B588" s="22" t="s">
        <v>33</v>
      </c>
      <c r="C588" s="22" t="s">
        <v>112</v>
      </c>
      <c r="D588" s="65" t="s">
        <v>116</v>
      </c>
      <c r="E588" s="22" t="s">
        <v>108</v>
      </c>
      <c r="F588" s="22">
        <v>4886</v>
      </c>
      <c r="G588" s="22">
        <v>111039</v>
      </c>
      <c r="H588" s="22">
        <v>100</v>
      </c>
    </row>
    <row r="589" spans="1:8" x14ac:dyDescent="0.2">
      <c r="A589" s="22" t="str">
        <f t="shared" si="9"/>
        <v>Araucap2BPN</v>
      </c>
      <c r="B589" s="22" t="s">
        <v>2</v>
      </c>
      <c r="C589" s="22" t="s">
        <v>112</v>
      </c>
      <c r="D589" s="65" t="s">
        <v>116</v>
      </c>
      <c r="E589" s="22" t="s">
        <v>108</v>
      </c>
      <c r="F589" s="22">
        <v>18642</v>
      </c>
      <c r="G589" s="22">
        <v>323029</v>
      </c>
      <c r="H589" s="22">
        <v>100</v>
      </c>
    </row>
    <row r="590" spans="1:8" x14ac:dyDescent="0.2">
      <c r="A590" s="22" t="str">
        <f t="shared" si="9"/>
        <v>Casanarep2BPN</v>
      </c>
      <c r="B590" s="22" t="s">
        <v>9</v>
      </c>
      <c r="C590" s="22" t="s">
        <v>112</v>
      </c>
      <c r="D590" s="65" t="s">
        <v>116</v>
      </c>
      <c r="E590" s="22" t="s">
        <v>108</v>
      </c>
      <c r="F590" s="22">
        <v>1025</v>
      </c>
      <c r="G590" s="22">
        <v>23599</v>
      </c>
      <c r="H590" s="22">
        <v>100</v>
      </c>
    </row>
    <row r="591" spans="1:8" x14ac:dyDescent="0.2">
      <c r="A591" s="22" t="str">
        <f t="shared" si="9"/>
        <v>Putumayop2BPN</v>
      </c>
      <c r="B591" s="22" t="s">
        <v>23</v>
      </c>
      <c r="C591" s="22" t="s">
        <v>112</v>
      </c>
      <c r="D591" s="65" t="s">
        <v>116</v>
      </c>
      <c r="E591" s="22" t="s">
        <v>108</v>
      </c>
      <c r="F591" s="22">
        <v>1581</v>
      </c>
      <c r="G591" s="22">
        <v>41543</v>
      </c>
      <c r="H591" s="22">
        <v>100</v>
      </c>
    </row>
    <row r="592" spans="1:8" x14ac:dyDescent="0.2">
      <c r="A592" s="22" t="str">
        <f t="shared" si="9"/>
        <v>San Andrés y Providenciap2BPN</v>
      </c>
      <c r="B592" s="72" t="s">
        <v>26</v>
      </c>
      <c r="C592" s="22" t="s">
        <v>112</v>
      </c>
      <c r="D592" s="65" t="s">
        <v>116</v>
      </c>
      <c r="E592" s="22" t="s">
        <v>108</v>
      </c>
      <c r="F592" s="22">
        <v>1068</v>
      </c>
      <c r="G592" s="22">
        <v>25696</v>
      </c>
      <c r="H592" s="22">
        <v>100</v>
      </c>
    </row>
    <row r="593" spans="1:8" x14ac:dyDescent="0.2">
      <c r="A593" s="22" t="str">
        <f t="shared" si="9"/>
        <v>Amazonasp2BPN</v>
      </c>
      <c r="B593" s="22" t="s">
        <v>0</v>
      </c>
      <c r="C593" s="22" t="s">
        <v>112</v>
      </c>
      <c r="D593" s="65" t="s">
        <v>116</v>
      </c>
      <c r="E593" s="22" t="s">
        <v>108</v>
      </c>
      <c r="F593" s="22">
        <v>294</v>
      </c>
      <c r="G593" s="22">
        <v>5138</v>
      </c>
      <c r="H593" s="22">
        <v>100</v>
      </c>
    </row>
    <row r="594" spans="1:8" x14ac:dyDescent="0.2">
      <c r="A594" s="22" t="str">
        <f t="shared" si="9"/>
        <v>Guainíap2BPN</v>
      </c>
      <c r="B594" s="22" t="s">
        <v>15</v>
      </c>
      <c r="C594" s="22" t="s">
        <v>112</v>
      </c>
      <c r="D594" s="65" t="s">
        <v>116</v>
      </c>
      <c r="E594" s="22" t="s">
        <v>108</v>
      </c>
      <c r="F594" s="22">
        <v>364</v>
      </c>
      <c r="G594" s="22">
        <v>8463</v>
      </c>
      <c r="H594" s="22">
        <v>100</v>
      </c>
    </row>
    <row r="595" spans="1:8" x14ac:dyDescent="0.2">
      <c r="A595" s="22" t="str">
        <f t="shared" si="9"/>
        <v>Guaviarep2BPN</v>
      </c>
      <c r="B595" s="22" t="s">
        <v>16</v>
      </c>
      <c r="C595" s="22" t="s">
        <v>112</v>
      </c>
      <c r="D595" s="65" t="s">
        <v>116</v>
      </c>
      <c r="E595" s="22" t="s">
        <v>108</v>
      </c>
      <c r="F595" s="22">
        <v>135</v>
      </c>
      <c r="G595" s="22">
        <v>3527</v>
      </c>
      <c r="H595" s="22">
        <v>100</v>
      </c>
    </row>
    <row r="596" spans="1:8" x14ac:dyDescent="0.2">
      <c r="A596" s="22" t="str">
        <f t="shared" si="9"/>
        <v>Vaupésp2BPN</v>
      </c>
      <c r="B596" s="22" t="s">
        <v>30</v>
      </c>
      <c r="C596" s="22" t="s">
        <v>112</v>
      </c>
      <c r="D596" s="65" t="s">
        <v>116</v>
      </c>
      <c r="E596" s="22" t="s">
        <v>108</v>
      </c>
      <c r="F596" s="22">
        <v>314</v>
      </c>
      <c r="G596" s="22">
        <v>6968</v>
      </c>
      <c r="H596" s="22">
        <v>100</v>
      </c>
    </row>
    <row r="597" spans="1:8" x14ac:dyDescent="0.2">
      <c r="A597" s="22" t="str">
        <f t="shared" si="9"/>
        <v>Vichadap2BPN</v>
      </c>
      <c r="B597" s="22" t="s">
        <v>31</v>
      </c>
      <c r="C597" s="22" t="s">
        <v>112</v>
      </c>
      <c r="D597" s="65" t="s">
        <v>116</v>
      </c>
      <c r="E597" s="22" t="s">
        <v>108</v>
      </c>
      <c r="F597" s="22">
        <v>139</v>
      </c>
      <c r="G597" s="22">
        <v>2804</v>
      </c>
      <c r="H597" s="22">
        <v>100</v>
      </c>
    </row>
    <row r="598" spans="1:8" x14ac:dyDescent="0.2">
      <c r="A598" s="22" t="str">
        <f t="shared" si="9"/>
        <v>Amazonasp1Mortalidad EDA&lt;5 años</v>
      </c>
      <c r="B598" s="22" t="s">
        <v>0</v>
      </c>
      <c r="C598" s="75" t="s">
        <v>138</v>
      </c>
      <c r="D598" s="65" t="s">
        <v>115</v>
      </c>
      <c r="E598" s="22" t="s">
        <v>107</v>
      </c>
      <c r="F598" s="76">
        <v>24</v>
      </c>
      <c r="G598" s="76">
        <v>60511</v>
      </c>
      <c r="H598" s="22">
        <v>100000</v>
      </c>
    </row>
    <row r="599" spans="1:8" x14ac:dyDescent="0.2">
      <c r="A599" s="22" t="str">
        <f t="shared" si="9"/>
        <v>Amazonasp2Mortalidad EDA&lt;5 años</v>
      </c>
      <c r="B599" s="22" t="s">
        <v>0</v>
      </c>
      <c r="C599" s="75" t="s">
        <v>138</v>
      </c>
      <c r="D599" s="65" t="s">
        <v>116</v>
      </c>
      <c r="E599" s="22" t="s">
        <v>108</v>
      </c>
      <c r="F599" s="76">
        <v>10</v>
      </c>
      <c r="G599" s="76">
        <v>51705</v>
      </c>
      <c r="H599" s="22">
        <v>100000</v>
      </c>
    </row>
    <row r="600" spans="1:8" x14ac:dyDescent="0.2">
      <c r="A600" s="22" t="str">
        <f t="shared" si="9"/>
        <v>Antioquiap1Mortalidad EDA&lt;5 años</v>
      </c>
      <c r="B600" s="22" t="s">
        <v>1</v>
      </c>
      <c r="C600" s="75" t="s">
        <v>138</v>
      </c>
      <c r="D600" s="65" t="s">
        <v>115</v>
      </c>
      <c r="E600" s="22" t="s">
        <v>107</v>
      </c>
      <c r="F600" s="76">
        <v>262</v>
      </c>
      <c r="G600" s="76">
        <v>3103060</v>
      </c>
      <c r="H600" s="22">
        <v>100000</v>
      </c>
    </row>
    <row r="601" spans="1:8" x14ac:dyDescent="0.2">
      <c r="A601" s="22" t="str">
        <f t="shared" si="9"/>
        <v>Antioquiap2Mortalidad EDA&lt;5 años</v>
      </c>
      <c r="B601" s="22" t="s">
        <v>1</v>
      </c>
      <c r="C601" s="75" t="s">
        <v>138</v>
      </c>
      <c r="D601" s="65" t="s">
        <v>116</v>
      </c>
      <c r="E601" s="22" t="s">
        <v>108</v>
      </c>
      <c r="F601" s="76">
        <v>64</v>
      </c>
      <c r="G601" s="76">
        <v>2624198</v>
      </c>
      <c r="H601" s="22">
        <v>100000</v>
      </c>
    </row>
    <row r="602" spans="1:8" x14ac:dyDescent="0.2">
      <c r="A602" s="22" t="str">
        <f t="shared" si="9"/>
        <v>Araucap1Mortalidad EDA&lt;5 años</v>
      </c>
      <c r="B602" s="22" t="s">
        <v>2</v>
      </c>
      <c r="C602" s="75" t="s">
        <v>138</v>
      </c>
      <c r="D602" s="65" t="s">
        <v>115</v>
      </c>
      <c r="E602" s="22" t="s">
        <v>107</v>
      </c>
      <c r="F602" s="76">
        <v>22</v>
      </c>
      <c r="G602" s="76">
        <v>204110</v>
      </c>
      <c r="H602" s="22">
        <v>100000</v>
      </c>
    </row>
    <row r="603" spans="1:8" x14ac:dyDescent="0.2">
      <c r="A603" s="22" t="str">
        <f t="shared" si="9"/>
        <v>Araucap2Mortalidad EDA&lt;5 años</v>
      </c>
      <c r="B603" s="22" t="s">
        <v>2</v>
      </c>
      <c r="C603" s="75" t="s">
        <v>138</v>
      </c>
      <c r="D603" s="65" t="s">
        <v>116</v>
      </c>
      <c r="E603" s="22" t="s">
        <v>108</v>
      </c>
      <c r="F603" s="76">
        <v>8</v>
      </c>
      <c r="G603" s="76">
        <v>165672</v>
      </c>
      <c r="H603" s="22">
        <v>100000</v>
      </c>
    </row>
    <row r="604" spans="1:8" x14ac:dyDescent="0.2">
      <c r="A604" s="22" t="str">
        <f t="shared" si="9"/>
        <v>San Andrés y Providenciap1Mortalidad EDA&lt;5 años</v>
      </c>
      <c r="B604" s="72" t="s">
        <v>26</v>
      </c>
      <c r="C604" s="75" t="s">
        <v>138</v>
      </c>
      <c r="D604" s="65" t="s">
        <v>115</v>
      </c>
      <c r="E604" s="22" t="s">
        <v>107</v>
      </c>
      <c r="F604" s="76">
        <v>1</v>
      </c>
      <c r="G604" s="76">
        <v>38798</v>
      </c>
      <c r="H604" s="22">
        <v>100000</v>
      </c>
    </row>
    <row r="605" spans="1:8" x14ac:dyDescent="0.2">
      <c r="A605" s="22" t="str">
        <f t="shared" si="9"/>
        <v>San Andrés y Providenciap2Mortalidad EDA&lt;5 años</v>
      </c>
      <c r="B605" s="72" t="s">
        <v>26</v>
      </c>
      <c r="C605" s="75" t="s">
        <v>138</v>
      </c>
      <c r="D605" s="65" t="s">
        <v>116</v>
      </c>
      <c r="E605" s="22" t="s">
        <v>108</v>
      </c>
      <c r="F605" s="76">
        <v>2</v>
      </c>
      <c r="G605" s="76">
        <v>31853</v>
      </c>
      <c r="H605" s="22">
        <v>100000</v>
      </c>
    </row>
    <row r="606" spans="1:8" x14ac:dyDescent="0.2">
      <c r="A606" s="22" t="str">
        <f t="shared" si="9"/>
        <v>Atlánticop1Mortalidad EDA&lt;5 años</v>
      </c>
      <c r="B606" s="22" t="s">
        <v>3</v>
      </c>
      <c r="C606" s="75" t="s">
        <v>138</v>
      </c>
      <c r="D606" s="65" t="s">
        <v>115</v>
      </c>
      <c r="E606" s="22" t="s">
        <v>107</v>
      </c>
      <c r="F606" s="76">
        <v>134</v>
      </c>
      <c r="G606" s="76">
        <v>1311448</v>
      </c>
      <c r="H606" s="22">
        <v>100000</v>
      </c>
    </row>
    <row r="607" spans="1:8" x14ac:dyDescent="0.2">
      <c r="A607" s="22" t="str">
        <f t="shared" si="9"/>
        <v>Atlánticop2Mortalidad EDA&lt;5 años</v>
      </c>
      <c r="B607" s="22" t="s">
        <v>3</v>
      </c>
      <c r="C607" s="75" t="s">
        <v>138</v>
      </c>
      <c r="D607" s="65" t="s">
        <v>116</v>
      </c>
      <c r="E607" s="22" t="s">
        <v>108</v>
      </c>
      <c r="F607" s="76">
        <v>24</v>
      </c>
      <c r="G607" s="76">
        <v>1073041</v>
      </c>
      <c r="H607" s="22">
        <v>100000</v>
      </c>
    </row>
    <row r="608" spans="1:8" x14ac:dyDescent="0.2">
      <c r="A608" s="22" t="str">
        <f t="shared" si="9"/>
        <v>Bogotáp1Mortalidad EDA&lt;5 años</v>
      </c>
      <c r="B608" s="72" t="s">
        <v>4</v>
      </c>
      <c r="C608" s="75" t="s">
        <v>138</v>
      </c>
      <c r="D608" s="65" t="s">
        <v>115</v>
      </c>
      <c r="E608" s="22" t="s">
        <v>107</v>
      </c>
      <c r="F608" s="76">
        <v>87</v>
      </c>
      <c r="G608" s="76">
        <v>3552591</v>
      </c>
      <c r="H608" s="22">
        <v>100000</v>
      </c>
    </row>
    <row r="609" spans="1:8" x14ac:dyDescent="0.2">
      <c r="A609" s="22" t="str">
        <f t="shared" si="9"/>
        <v>Bogotáp2Mortalidad EDA&lt;5 años</v>
      </c>
      <c r="B609" s="72" t="s">
        <v>4</v>
      </c>
      <c r="C609" s="75" t="s">
        <v>138</v>
      </c>
      <c r="D609" s="65" t="s">
        <v>116</v>
      </c>
      <c r="E609" s="22" t="s">
        <v>108</v>
      </c>
      <c r="F609" s="76">
        <v>42</v>
      </c>
      <c r="G609" s="76">
        <v>3000510</v>
      </c>
      <c r="H609" s="22">
        <v>100000</v>
      </c>
    </row>
    <row r="610" spans="1:8" x14ac:dyDescent="0.2">
      <c r="A610" s="22" t="str">
        <f t="shared" si="9"/>
        <v>Bolívarp1Mortalidad EDA&lt;5 años</v>
      </c>
      <c r="B610" s="22" t="s">
        <v>5</v>
      </c>
      <c r="C610" s="75" t="s">
        <v>138</v>
      </c>
      <c r="D610" s="65" t="s">
        <v>115</v>
      </c>
      <c r="E610" s="22" t="s">
        <v>107</v>
      </c>
      <c r="F610" s="76">
        <v>155</v>
      </c>
      <c r="G610" s="76">
        <v>1249555</v>
      </c>
      <c r="H610" s="22">
        <v>100000</v>
      </c>
    </row>
    <row r="611" spans="1:8" x14ac:dyDescent="0.2">
      <c r="A611" s="22" t="str">
        <f t="shared" si="9"/>
        <v>Bolívarp2Mortalidad EDA&lt;5 años</v>
      </c>
      <c r="B611" s="22" t="s">
        <v>5</v>
      </c>
      <c r="C611" s="75" t="s">
        <v>138</v>
      </c>
      <c r="D611" s="65" t="s">
        <v>116</v>
      </c>
      <c r="E611" s="22" t="s">
        <v>108</v>
      </c>
      <c r="F611" s="76">
        <v>47</v>
      </c>
      <c r="G611" s="76">
        <v>1031898</v>
      </c>
      <c r="H611" s="22">
        <v>100000</v>
      </c>
    </row>
    <row r="612" spans="1:8" x14ac:dyDescent="0.2">
      <c r="A612" s="22" t="str">
        <f t="shared" si="9"/>
        <v>Boyacáp1Mortalidad EDA&lt;5 años</v>
      </c>
      <c r="B612" s="22" t="s">
        <v>6</v>
      </c>
      <c r="C612" s="75" t="s">
        <v>138</v>
      </c>
      <c r="D612" s="65" t="s">
        <v>115</v>
      </c>
      <c r="E612" s="22" t="s">
        <v>107</v>
      </c>
      <c r="F612" s="76">
        <v>29</v>
      </c>
      <c r="G612" s="76">
        <v>739536</v>
      </c>
      <c r="H612" s="22">
        <v>100000</v>
      </c>
    </row>
    <row r="613" spans="1:8" x14ac:dyDescent="0.2">
      <c r="A613" s="22" t="str">
        <f t="shared" si="9"/>
        <v>Boyacáp2Mortalidad EDA&lt;5 años</v>
      </c>
      <c r="B613" s="22" t="s">
        <v>6</v>
      </c>
      <c r="C613" s="75" t="s">
        <v>138</v>
      </c>
      <c r="D613" s="65" t="s">
        <v>116</v>
      </c>
      <c r="E613" s="22" t="s">
        <v>108</v>
      </c>
      <c r="F613" s="76">
        <v>10</v>
      </c>
      <c r="G613" s="76">
        <v>559587</v>
      </c>
      <c r="H613" s="22">
        <v>100000</v>
      </c>
    </row>
    <row r="614" spans="1:8" x14ac:dyDescent="0.2">
      <c r="A614" s="22" t="str">
        <f t="shared" si="9"/>
        <v>Caldasp1Mortalidad EDA&lt;5 años</v>
      </c>
      <c r="B614" s="22" t="s">
        <v>7</v>
      </c>
      <c r="C614" s="75" t="s">
        <v>138</v>
      </c>
      <c r="D614" s="65" t="s">
        <v>115</v>
      </c>
      <c r="E614" s="22" t="s">
        <v>107</v>
      </c>
      <c r="F614" s="76">
        <v>37</v>
      </c>
      <c r="G614" s="76">
        <v>506374</v>
      </c>
      <c r="H614" s="22">
        <v>100000</v>
      </c>
    </row>
    <row r="615" spans="1:8" x14ac:dyDescent="0.2">
      <c r="A615" s="22" t="str">
        <f t="shared" si="9"/>
        <v>Caldasp2Mortalidad EDA&lt;5 años</v>
      </c>
      <c r="B615" s="22" t="s">
        <v>7</v>
      </c>
      <c r="C615" s="75" t="s">
        <v>138</v>
      </c>
      <c r="D615" s="65" t="s">
        <v>116</v>
      </c>
      <c r="E615" s="22" t="s">
        <v>108</v>
      </c>
      <c r="F615" s="76">
        <v>5</v>
      </c>
      <c r="G615" s="76">
        <v>404140</v>
      </c>
      <c r="H615" s="22">
        <v>100000</v>
      </c>
    </row>
    <row r="616" spans="1:8" x14ac:dyDescent="0.2">
      <c r="A616" s="22" t="str">
        <f t="shared" si="9"/>
        <v>Caquetáp1Mortalidad EDA&lt;5 años</v>
      </c>
      <c r="B616" s="22" t="s">
        <v>8</v>
      </c>
      <c r="C616" s="75" t="s">
        <v>138</v>
      </c>
      <c r="D616" s="65" t="s">
        <v>115</v>
      </c>
      <c r="E616" s="22" t="s">
        <v>107</v>
      </c>
      <c r="F616" s="76">
        <v>46</v>
      </c>
      <c r="G616" s="76">
        <v>326860</v>
      </c>
      <c r="H616" s="22">
        <v>100000</v>
      </c>
    </row>
    <row r="617" spans="1:8" x14ac:dyDescent="0.2">
      <c r="A617" s="22" t="str">
        <f t="shared" si="9"/>
        <v>Caquetáp2Mortalidad EDA&lt;5 años</v>
      </c>
      <c r="B617" s="22" t="s">
        <v>8</v>
      </c>
      <c r="C617" s="75" t="s">
        <v>138</v>
      </c>
      <c r="D617" s="65" t="s">
        <v>116</v>
      </c>
      <c r="E617" s="22" t="s">
        <v>108</v>
      </c>
      <c r="F617" s="76">
        <v>16</v>
      </c>
      <c r="G617" s="76">
        <v>269056</v>
      </c>
      <c r="H617" s="22">
        <v>100000</v>
      </c>
    </row>
    <row r="618" spans="1:8" x14ac:dyDescent="0.2">
      <c r="A618" s="22" t="str">
        <f t="shared" si="9"/>
        <v>Casanarep1Mortalidad EDA&lt;5 años</v>
      </c>
      <c r="B618" s="22" t="s">
        <v>9</v>
      </c>
      <c r="C618" s="75" t="s">
        <v>138</v>
      </c>
      <c r="D618" s="65" t="s">
        <v>115</v>
      </c>
      <c r="E618" s="22" t="s">
        <v>107</v>
      </c>
      <c r="F618" s="76">
        <v>18</v>
      </c>
      <c r="G618" s="76">
        <v>211557</v>
      </c>
      <c r="H618" s="22">
        <v>100000</v>
      </c>
    </row>
    <row r="619" spans="1:8" x14ac:dyDescent="0.2">
      <c r="A619" s="22" t="str">
        <f t="shared" si="9"/>
        <v>Casanarep2Mortalidad EDA&lt;5 años</v>
      </c>
      <c r="B619" s="22" t="s">
        <v>9</v>
      </c>
      <c r="C619" s="75" t="s">
        <v>138</v>
      </c>
      <c r="D619" s="65" t="s">
        <v>116</v>
      </c>
      <c r="E619" s="22" t="s">
        <v>108</v>
      </c>
      <c r="F619" s="76">
        <v>8</v>
      </c>
      <c r="G619" s="76">
        <v>179557</v>
      </c>
      <c r="H619" s="22">
        <v>100000</v>
      </c>
    </row>
    <row r="620" spans="1:8" x14ac:dyDescent="0.2">
      <c r="A620" s="22" t="str">
        <f t="shared" si="9"/>
        <v>Caucap1Mortalidad EDA&lt;5 años</v>
      </c>
      <c r="B620" s="22" t="s">
        <v>10</v>
      </c>
      <c r="C620" s="75" t="s">
        <v>138</v>
      </c>
      <c r="D620" s="65" t="s">
        <v>115</v>
      </c>
      <c r="E620" s="22" t="s">
        <v>107</v>
      </c>
      <c r="F620" s="76">
        <v>184</v>
      </c>
      <c r="G620" s="76">
        <v>799721</v>
      </c>
      <c r="H620" s="22">
        <v>100000</v>
      </c>
    </row>
    <row r="621" spans="1:8" x14ac:dyDescent="0.2">
      <c r="A621" s="22" t="str">
        <f t="shared" si="9"/>
        <v>Caucap2Mortalidad EDA&lt;5 años</v>
      </c>
      <c r="B621" s="22" t="s">
        <v>10</v>
      </c>
      <c r="C621" s="75" t="s">
        <v>138</v>
      </c>
      <c r="D621" s="65" t="s">
        <v>116</v>
      </c>
      <c r="E621" s="22" t="s">
        <v>108</v>
      </c>
      <c r="F621" s="76">
        <v>42</v>
      </c>
      <c r="G621" s="76">
        <v>657150</v>
      </c>
      <c r="H621" s="22">
        <v>100000</v>
      </c>
    </row>
    <row r="622" spans="1:8" x14ac:dyDescent="0.2">
      <c r="A622" s="22" t="str">
        <f t="shared" si="9"/>
        <v>Cesarp1Mortalidad EDA&lt;5 años</v>
      </c>
      <c r="B622" s="22" t="s">
        <v>11</v>
      </c>
      <c r="C622" s="75" t="s">
        <v>138</v>
      </c>
      <c r="D622" s="65" t="s">
        <v>115</v>
      </c>
      <c r="E622" s="22" t="s">
        <v>107</v>
      </c>
      <c r="F622" s="76">
        <v>149</v>
      </c>
      <c r="G622" s="76">
        <v>671530</v>
      </c>
      <c r="H622" s="22">
        <v>100000</v>
      </c>
    </row>
    <row r="623" spans="1:8" x14ac:dyDescent="0.2">
      <c r="A623" s="22" t="str">
        <f t="shared" si="9"/>
        <v>Cesarp2Mortalidad EDA&lt;5 años</v>
      </c>
      <c r="B623" s="22" t="s">
        <v>11</v>
      </c>
      <c r="C623" s="75" t="s">
        <v>138</v>
      </c>
      <c r="D623" s="65" t="s">
        <v>116</v>
      </c>
      <c r="E623" s="22" t="s">
        <v>108</v>
      </c>
      <c r="F623" s="76">
        <v>37</v>
      </c>
      <c r="G623" s="76">
        <v>552076</v>
      </c>
      <c r="H623" s="22">
        <v>100000</v>
      </c>
    </row>
    <row r="624" spans="1:8" x14ac:dyDescent="0.2">
      <c r="A624" s="22" t="str">
        <f t="shared" si="9"/>
        <v>Chocóp1Mortalidad EDA&lt;5 años</v>
      </c>
      <c r="B624" s="22" t="s">
        <v>12</v>
      </c>
      <c r="C624" s="75" t="s">
        <v>138</v>
      </c>
      <c r="D624" s="65" t="s">
        <v>115</v>
      </c>
      <c r="E624" s="22" t="s">
        <v>107</v>
      </c>
      <c r="F624" s="76">
        <v>99</v>
      </c>
      <c r="G624" s="76">
        <v>398618</v>
      </c>
      <c r="H624" s="22">
        <v>100000</v>
      </c>
    </row>
    <row r="625" spans="1:8" x14ac:dyDescent="0.2">
      <c r="A625" s="22" t="str">
        <f t="shared" si="9"/>
        <v>Chocóp2Mortalidad EDA&lt;5 años</v>
      </c>
      <c r="B625" s="22" t="s">
        <v>12</v>
      </c>
      <c r="C625" s="75" t="s">
        <v>138</v>
      </c>
      <c r="D625" s="65" t="s">
        <v>116</v>
      </c>
      <c r="E625" s="22" t="s">
        <v>108</v>
      </c>
      <c r="F625" s="76">
        <v>53</v>
      </c>
      <c r="G625" s="76">
        <v>330222</v>
      </c>
      <c r="H625" s="22">
        <v>100000</v>
      </c>
    </row>
    <row r="626" spans="1:8" x14ac:dyDescent="0.2">
      <c r="A626" s="22" t="str">
        <f t="shared" si="9"/>
        <v>Córdobap1Mortalidad EDA&lt;5 años</v>
      </c>
      <c r="B626" s="22" t="s">
        <v>13</v>
      </c>
      <c r="C626" s="75" t="s">
        <v>138</v>
      </c>
      <c r="D626" s="65" t="s">
        <v>115</v>
      </c>
      <c r="E626" s="22" t="s">
        <v>107</v>
      </c>
      <c r="F626" s="76">
        <v>94</v>
      </c>
      <c r="G626" s="76">
        <v>1052516</v>
      </c>
      <c r="H626" s="22">
        <v>100000</v>
      </c>
    </row>
    <row r="627" spans="1:8" x14ac:dyDescent="0.2">
      <c r="A627" s="22" t="str">
        <f t="shared" si="9"/>
        <v>Córdobap2Mortalidad EDA&lt;5 años</v>
      </c>
      <c r="B627" s="22" t="s">
        <v>13</v>
      </c>
      <c r="C627" s="75" t="s">
        <v>138</v>
      </c>
      <c r="D627" s="65" t="s">
        <v>116</v>
      </c>
      <c r="E627" s="22" t="s">
        <v>108</v>
      </c>
      <c r="F627" s="76">
        <v>33</v>
      </c>
      <c r="G627" s="76">
        <v>899142</v>
      </c>
      <c r="H627" s="22">
        <v>100000</v>
      </c>
    </row>
    <row r="628" spans="1:8" x14ac:dyDescent="0.2">
      <c r="A628" s="22" t="str">
        <f t="shared" si="9"/>
        <v>Cundinamarcap1Mortalidad EDA&lt;5 años</v>
      </c>
      <c r="B628" s="22" t="s">
        <v>14</v>
      </c>
      <c r="C628" s="75" t="s">
        <v>138</v>
      </c>
      <c r="D628" s="65" t="s">
        <v>115</v>
      </c>
      <c r="E628" s="22" t="s">
        <v>107</v>
      </c>
      <c r="F628" s="76">
        <v>29</v>
      </c>
      <c r="G628" s="76">
        <v>1375169</v>
      </c>
      <c r="H628" s="22">
        <v>100000</v>
      </c>
    </row>
    <row r="629" spans="1:8" x14ac:dyDescent="0.2">
      <c r="A629" s="22" t="str">
        <f t="shared" si="9"/>
        <v>Cundinamarcap2Mortalidad EDA&lt;5 años</v>
      </c>
      <c r="B629" s="22" t="s">
        <v>14</v>
      </c>
      <c r="C629" s="75" t="s">
        <v>138</v>
      </c>
      <c r="D629" s="65" t="s">
        <v>116</v>
      </c>
      <c r="E629" s="22" t="s">
        <v>108</v>
      </c>
      <c r="F629" s="76">
        <v>11</v>
      </c>
      <c r="G629" s="76">
        <v>1190430</v>
      </c>
      <c r="H629" s="22">
        <v>100000</v>
      </c>
    </row>
    <row r="630" spans="1:8" x14ac:dyDescent="0.2">
      <c r="A630" s="22" t="str">
        <f t="shared" si="9"/>
        <v>Guainíap1Mortalidad EDA&lt;5 años</v>
      </c>
      <c r="B630" s="22" t="s">
        <v>15</v>
      </c>
      <c r="C630" s="75" t="s">
        <v>138</v>
      </c>
      <c r="D630" s="65" t="s">
        <v>115</v>
      </c>
      <c r="E630" s="22" t="s">
        <v>107</v>
      </c>
      <c r="F630" s="76">
        <v>9</v>
      </c>
      <c r="G630" s="76">
        <v>29056</v>
      </c>
      <c r="H630" s="22">
        <v>100000</v>
      </c>
    </row>
    <row r="631" spans="1:8" x14ac:dyDescent="0.2">
      <c r="A631" s="22" t="str">
        <f t="shared" si="9"/>
        <v>Guainíap2Mortalidad EDA&lt;5 años</v>
      </c>
      <c r="B631" s="22" t="s">
        <v>15</v>
      </c>
      <c r="C631" s="75" t="s">
        <v>138</v>
      </c>
      <c r="D631" s="65" t="s">
        <v>116</v>
      </c>
      <c r="E631" s="22" t="s">
        <v>108</v>
      </c>
      <c r="F631" s="76">
        <v>3</v>
      </c>
      <c r="G631" s="76">
        <v>25681</v>
      </c>
      <c r="H631" s="22">
        <v>100000</v>
      </c>
    </row>
    <row r="632" spans="1:8" x14ac:dyDescent="0.2">
      <c r="A632" s="22" t="str">
        <f t="shared" si="9"/>
        <v>Guaviarep1Mortalidad EDA&lt;5 años</v>
      </c>
      <c r="B632" s="22" t="s">
        <v>16</v>
      </c>
      <c r="C632" s="75" t="s">
        <v>138</v>
      </c>
      <c r="D632" s="65" t="s">
        <v>115</v>
      </c>
      <c r="E632" s="22" t="s">
        <v>107</v>
      </c>
      <c r="F632" s="76">
        <v>7</v>
      </c>
      <c r="G632" s="76">
        <v>82444</v>
      </c>
      <c r="H632" s="22">
        <v>100000</v>
      </c>
    </row>
    <row r="633" spans="1:8" x14ac:dyDescent="0.2">
      <c r="A633" s="22" t="str">
        <f t="shared" si="9"/>
        <v>Guaviarep2Mortalidad EDA&lt;5 años</v>
      </c>
      <c r="B633" s="22" t="s">
        <v>16</v>
      </c>
      <c r="C633" s="75" t="s">
        <v>138</v>
      </c>
      <c r="D633" s="65" t="s">
        <v>116</v>
      </c>
      <c r="E633" s="22" t="s">
        <v>108</v>
      </c>
      <c r="F633" s="76">
        <v>2</v>
      </c>
      <c r="G633" s="76">
        <v>71036</v>
      </c>
      <c r="H633" s="22">
        <v>100000</v>
      </c>
    </row>
    <row r="634" spans="1:8" x14ac:dyDescent="0.2">
      <c r="A634" s="22" t="str">
        <f t="shared" si="9"/>
        <v>Huilap1Mortalidad EDA&lt;5 años</v>
      </c>
      <c r="B634" s="22" t="s">
        <v>17</v>
      </c>
      <c r="C634" s="75" t="s">
        <v>138</v>
      </c>
      <c r="D634" s="65" t="s">
        <v>115</v>
      </c>
      <c r="E634" s="22" t="s">
        <v>107</v>
      </c>
      <c r="F634" s="76">
        <v>53</v>
      </c>
      <c r="G634" s="76">
        <v>679652</v>
      </c>
      <c r="H634" s="22">
        <v>100000</v>
      </c>
    </row>
    <row r="635" spans="1:8" x14ac:dyDescent="0.2">
      <c r="A635" s="22" t="str">
        <f t="shared" si="9"/>
        <v>Huilap2Mortalidad EDA&lt;5 años</v>
      </c>
      <c r="B635" s="22" t="s">
        <v>17</v>
      </c>
      <c r="C635" s="75" t="s">
        <v>138</v>
      </c>
      <c r="D635" s="65" t="s">
        <v>116</v>
      </c>
      <c r="E635" s="22" t="s">
        <v>108</v>
      </c>
      <c r="F635" s="76">
        <v>25</v>
      </c>
      <c r="G635" s="76">
        <v>567193</v>
      </c>
      <c r="H635" s="22">
        <v>100000</v>
      </c>
    </row>
    <row r="636" spans="1:8" x14ac:dyDescent="0.2">
      <c r="A636" s="22" t="str">
        <f t="shared" si="9"/>
        <v>La Guajirap1Mortalidad EDA&lt;5 años</v>
      </c>
      <c r="B636" s="22" t="s">
        <v>18</v>
      </c>
      <c r="C636" s="75" t="s">
        <v>138</v>
      </c>
      <c r="D636" s="65" t="s">
        <v>115</v>
      </c>
      <c r="E636" s="22" t="s">
        <v>107</v>
      </c>
      <c r="F636" s="76">
        <v>183</v>
      </c>
      <c r="G636" s="76">
        <v>641911</v>
      </c>
      <c r="H636" s="22">
        <v>100000</v>
      </c>
    </row>
    <row r="637" spans="1:8" x14ac:dyDescent="0.2">
      <c r="A637" s="22" t="str">
        <f t="shared" si="9"/>
        <v>La Guajirap2Mortalidad EDA&lt;5 años</v>
      </c>
      <c r="B637" s="22" t="s">
        <v>18</v>
      </c>
      <c r="C637" s="75" t="s">
        <v>138</v>
      </c>
      <c r="D637" s="65" t="s">
        <v>116</v>
      </c>
      <c r="E637" s="22" t="s">
        <v>108</v>
      </c>
      <c r="F637" s="76">
        <v>39</v>
      </c>
      <c r="G637" s="76">
        <v>613448</v>
      </c>
      <c r="H637" s="22">
        <v>100000</v>
      </c>
    </row>
    <row r="638" spans="1:8" x14ac:dyDescent="0.2">
      <c r="A638" s="22" t="str">
        <f t="shared" si="9"/>
        <v>Magdalenap1Mortalidad EDA&lt;5 años</v>
      </c>
      <c r="B638" s="22" t="s">
        <v>19</v>
      </c>
      <c r="C638" s="75" t="s">
        <v>138</v>
      </c>
      <c r="D638" s="65" t="s">
        <v>115</v>
      </c>
      <c r="E638" s="22" t="s">
        <v>107</v>
      </c>
      <c r="F638" s="76">
        <v>148</v>
      </c>
      <c r="G638" s="76">
        <v>852763</v>
      </c>
      <c r="H638" s="22">
        <v>100000</v>
      </c>
    </row>
    <row r="639" spans="1:8" x14ac:dyDescent="0.2">
      <c r="A639" s="22" t="str">
        <f t="shared" si="9"/>
        <v>Magdalenap2Mortalidad EDA&lt;5 años</v>
      </c>
      <c r="B639" s="22" t="s">
        <v>19</v>
      </c>
      <c r="C639" s="75" t="s">
        <v>138</v>
      </c>
      <c r="D639" s="65" t="s">
        <v>116</v>
      </c>
      <c r="E639" s="22" t="s">
        <v>108</v>
      </c>
      <c r="F639" s="76">
        <v>40</v>
      </c>
      <c r="G639" s="76">
        <v>693756</v>
      </c>
      <c r="H639" s="22">
        <v>100000</v>
      </c>
    </row>
    <row r="640" spans="1:8" x14ac:dyDescent="0.2">
      <c r="A640" s="22" t="str">
        <f t="shared" si="9"/>
        <v>Metap1Mortalidad EDA&lt;5 años</v>
      </c>
      <c r="B640" s="22" t="s">
        <v>20</v>
      </c>
      <c r="C640" s="75" t="s">
        <v>138</v>
      </c>
      <c r="D640" s="65" t="s">
        <v>115</v>
      </c>
      <c r="E640" s="22" t="s">
        <v>107</v>
      </c>
      <c r="F640" s="76">
        <v>35</v>
      </c>
      <c r="G640" s="76">
        <v>526052</v>
      </c>
      <c r="H640" s="22">
        <v>100000</v>
      </c>
    </row>
    <row r="641" spans="1:8" x14ac:dyDescent="0.2">
      <c r="A641" s="22" t="str">
        <f t="shared" si="9"/>
        <v>Metap2Mortalidad EDA&lt;5 años</v>
      </c>
      <c r="B641" s="22" t="s">
        <v>20</v>
      </c>
      <c r="C641" s="75" t="s">
        <v>138</v>
      </c>
      <c r="D641" s="65" t="s">
        <v>116</v>
      </c>
      <c r="E641" s="22" t="s">
        <v>108</v>
      </c>
      <c r="F641" s="76">
        <v>21</v>
      </c>
      <c r="G641" s="76">
        <v>460819</v>
      </c>
      <c r="H641" s="22">
        <v>100000</v>
      </c>
    </row>
    <row r="642" spans="1:8" x14ac:dyDescent="0.2">
      <c r="A642" s="22" t="str">
        <f t="shared" si="9"/>
        <v>Nariñop1Mortalidad EDA&lt;5 años</v>
      </c>
      <c r="B642" s="22" t="s">
        <v>21</v>
      </c>
      <c r="C642" s="75" t="s">
        <v>138</v>
      </c>
      <c r="D642" s="65" t="s">
        <v>115</v>
      </c>
      <c r="E642" s="22" t="s">
        <v>107</v>
      </c>
      <c r="F642" s="76">
        <v>92</v>
      </c>
      <c r="G642" s="76">
        <v>998320</v>
      </c>
      <c r="H642" s="22">
        <v>100000</v>
      </c>
    </row>
    <row r="643" spans="1:8" x14ac:dyDescent="0.2">
      <c r="A643" s="22" t="str">
        <f t="shared" ref="A643:A706" si="10">CONCATENATE(B643,D643,C643)</f>
        <v>Nariñop2Mortalidad EDA&lt;5 años</v>
      </c>
      <c r="B643" s="22" t="s">
        <v>21</v>
      </c>
      <c r="C643" s="75" t="s">
        <v>138</v>
      </c>
      <c r="D643" s="65" t="s">
        <v>116</v>
      </c>
      <c r="E643" s="22" t="s">
        <v>108</v>
      </c>
      <c r="F643" s="76">
        <v>21</v>
      </c>
      <c r="G643" s="76">
        <v>819181</v>
      </c>
      <c r="H643" s="22">
        <v>100000</v>
      </c>
    </row>
    <row r="644" spans="1:8" x14ac:dyDescent="0.2">
      <c r="A644" s="22" t="str">
        <f t="shared" si="10"/>
        <v>Norte de Santanderp1Mortalidad EDA&lt;5 años</v>
      </c>
      <c r="B644" s="22" t="s">
        <v>22</v>
      </c>
      <c r="C644" s="75" t="s">
        <v>138</v>
      </c>
      <c r="D644" s="65" t="s">
        <v>115</v>
      </c>
      <c r="E644" s="22" t="s">
        <v>107</v>
      </c>
      <c r="F644" s="76">
        <v>74</v>
      </c>
      <c r="G644" s="76">
        <v>781899</v>
      </c>
      <c r="H644" s="22">
        <v>100000</v>
      </c>
    </row>
    <row r="645" spans="1:8" x14ac:dyDescent="0.2">
      <c r="A645" s="22" t="str">
        <f t="shared" si="10"/>
        <v>Norte de Santanderp2Mortalidad EDA&lt;5 años</v>
      </c>
      <c r="B645" s="22" t="s">
        <v>22</v>
      </c>
      <c r="C645" s="75" t="s">
        <v>138</v>
      </c>
      <c r="D645" s="65" t="s">
        <v>116</v>
      </c>
      <c r="E645" s="22" t="s">
        <v>108</v>
      </c>
      <c r="F645" s="76">
        <v>16</v>
      </c>
      <c r="G645" s="76">
        <v>634205</v>
      </c>
      <c r="H645" s="22">
        <v>100000</v>
      </c>
    </row>
    <row r="646" spans="1:8" x14ac:dyDescent="0.2">
      <c r="A646" s="22" t="str">
        <f t="shared" si="10"/>
        <v>Putumayop1Mortalidad EDA&lt;5 años</v>
      </c>
      <c r="B646" s="22" t="s">
        <v>23</v>
      </c>
      <c r="C646" s="75" t="s">
        <v>138</v>
      </c>
      <c r="D646" s="65" t="s">
        <v>115</v>
      </c>
      <c r="E646" s="22" t="s">
        <v>107</v>
      </c>
      <c r="F646" s="76">
        <v>29</v>
      </c>
      <c r="G646" s="76">
        <v>241391</v>
      </c>
      <c r="H646" s="22">
        <v>100000</v>
      </c>
    </row>
    <row r="647" spans="1:8" x14ac:dyDescent="0.2">
      <c r="A647" s="22" t="str">
        <f t="shared" si="10"/>
        <v>Putumayop2Mortalidad EDA&lt;5 años</v>
      </c>
      <c r="B647" s="22" t="s">
        <v>23</v>
      </c>
      <c r="C647" s="75" t="s">
        <v>138</v>
      </c>
      <c r="D647" s="65" t="s">
        <v>116</v>
      </c>
      <c r="E647" s="22" t="s">
        <v>108</v>
      </c>
      <c r="F647" s="76">
        <v>12</v>
      </c>
      <c r="G647" s="76">
        <v>197045</v>
      </c>
      <c r="H647" s="22">
        <v>100000</v>
      </c>
    </row>
    <row r="648" spans="1:8" x14ac:dyDescent="0.2">
      <c r="A648" s="22" t="str">
        <f t="shared" si="10"/>
        <v>Quindíop1Mortalidad EDA&lt;5 años</v>
      </c>
      <c r="B648" s="67" t="s">
        <v>24</v>
      </c>
      <c r="C648" s="75" t="s">
        <v>138</v>
      </c>
      <c r="D648" s="65" t="s">
        <v>115</v>
      </c>
      <c r="E648" s="22" t="s">
        <v>107</v>
      </c>
      <c r="F648" s="76">
        <v>8</v>
      </c>
      <c r="G648" s="76">
        <v>278181</v>
      </c>
      <c r="H648" s="22">
        <v>100000</v>
      </c>
    </row>
    <row r="649" spans="1:8" x14ac:dyDescent="0.2">
      <c r="A649" s="22" t="str">
        <f t="shared" si="10"/>
        <v>Quindíop2Mortalidad EDA&lt;5 años</v>
      </c>
      <c r="B649" s="67" t="s">
        <v>24</v>
      </c>
      <c r="C649" s="75" t="s">
        <v>138</v>
      </c>
      <c r="D649" s="65" t="s">
        <v>116</v>
      </c>
      <c r="E649" s="22" t="s">
        <v>108</v>
      </c>
      <c r="F649" s="76">
        <v>2</v>
      </c>
      <c r="G649" s="76">
        <v>229910</v>
      </c>
      <c r="H649" s="22">
        <v>100000</v>
      </c>
    </row>
    <row r="650" spans="1:8" x14ac:dyDescent="0.2">
      <c r="A650" s="22" t="str">
        <f t="shared" si="10"/>
        <v>Risaraldap1Mortalidad EDA&lt;5 años</v>
      </c>
      <c r="B650" s="22" t="s">
        <v>25</v>
      </c>
      <c r="C650" s="75" t="s">
        <v>138</v>
      </c>
      <c r="D650" s="65" t="s">
        <v>115</v>
      </c>
      <c r="E650" s="22" t="s">
        <v>107</v>
      </c>
      <c r="F650" s="76">
        <v>74</v>
      </c>
      <c r="G650" s="76">
        <v>465579</v>
      </c>
      <c r="H650" s="22">
        <v>100000</v>
      </c>
    </row>
    <row r="651" spans="1:8" x14ac:dyDescent="0.2">
      <c r="A651" s="22" t="str">
        <f t="shared" si="10"/>
        <v>Risaraldap2Mortalidad EDA&lt;5 años</v>
      </c>
      <c r="B651" s="22" t="s">
        <v>25</v>
      </c>
      <c r="C651" s="75" t="s">
        <v>138</v>
      </c>
      <c r="D651" s="65" t="s">
        <v>116</v>
      </c>
      <c r="E651" s="22" t="s">
        <v>108</v>
      </c>
      <c r="F651" s="76">
        <v>28</v>
      </c>
      <c r="G651" s="76">
        <v>381666</v>
      </c>
      <c r="H651" s="22">
        <v>100000</v>
      </c>
    </row>
    <row r="652" spans="1:8" x14ac:dyDescent="0.2">
      <c r="A652" s="22" t="str">
        <f t="shared" si="10"/>
        <v>Santanderp1Mortalidad EDA&lt;5 años</v>
      </c>
      <c r="B652" s="22" t="s">
        <v>27</v>
      </c>
      <c r="C652" s="75" t="s">
        <v>138</v>
      </c>
      <c r="D652" s="65" t="s">
        <v>115</v>
      </c>
      <c r="E652" s="22" t="s">
        <v>107</v>
      </c>
      <c r="F652" s="76">
        <v>61</v>
      </c>
      <c r="G652" s="76">
        <v>1040855</v>
      </c>
      <c r="H652" s="22">
        <v>100000</v>
      </c>
    </row>
    <row r="653" spans="1:8" x14ac:dyDescent="0.2">
      <c r="A653" s="22" t="str">
        <f t="shared" si="10"/>
        <v>Santanderp2Mortalidad EDA&lt;5 años</v>
      </c>
      <c r="B653" s="22" t="s">
        <v>27</v>
      </c>
      <c r="C653" s="75" t="s">
        <v>138</v>
      </c>
      <c r="D653" s="65" t="s">
        <v>116</v>
      </c>
      <c r="E653" s="22" t="s">
        <v>108</v>
      </c>
      <c r="F653" s="76">
        <v>14</v>
      </c>
      <c r="G653" s="76">
        <v>838670</v>
      </c>
      <c r="H653" s="22">
        <v>100000</v>
      </c>
    </row>
    <row r="654" spans="1:8" x14ac:dyDescent="0.2">
      <c r="A654" s="22" t="str">
        <f t="shared" si="10"/>
        <v>Sucrep1Mortalidad EDA&lt;5 años</v>
      </c>
      <c r="B654" s="22" t="s">
        <v>28</v>
      </c>
      <c r="C654" s="75" t="s">
        <v>138</v>
      </c>
      <c r="D654" s="65" t="s">
        <v>115</v>
      </c>
      <c r="E654" s="22" t="s">
        <v>107</v>
      </c>
      <c r="F654" s="76">
        <v>33</v>
      </c>
      <c r="G654" s="76">
        <v>509032</v>
      </c>
      <c r="H654" s="22">
        <v>100000</v>
      </c>
    </row>
    <row r="655" spans="1:8" x14ac:dyDescent="0.2">
      <c r="A655" s="22" t="str">
        <f t="shared" si="10"/>
        <v>Sucrep2Mortalidad EDA&lt;5 años</v>
      </c>
      <c r="B655" s="22" t="s">
        <v>28</v>
      </c>
      <c r="C655" s="75" t="s">
        <v>138</v>
      </c>
      <c r="D655" s="65" t="s">
        <v>116</v>
      </c>
      <c r="E655" s="22" t="s">
        <v>108</v>
      </c>
      <c r="F655" s="76">
        <v>17</v>
      </c>
      <c r="G655" s="76">
        <v>420805</v>
      </c>
      <c r="H655" s="22">
        <v>100000</v>
      </c>
    </row>
    <row r="656" spans="1:8" x14ac:dyDescent="0.2">
      <c r="A656" s="22" t="str">
        <f t="shared" si="10"/>
        <v>Tolimap1Mortalidad EDA&lt;5 años</v>
      </c>
      <c r="B656" s="22" t="s">
        <v>29</v>
      </c>
      <c r="C656" s="75" t="s">
        <v>138</v>
      </c>
      <c r="D656" s="65" t="s">
        <v>115</v>
      </c>
      <c r="E656" s="22" t="s">
        <v>107</v>
      </c>
      <c r="F656" s="76">
        <v>81</v>
      </c>
      <c r="G656" s="76">
        <v>806988</v>
      </c>
      <c r="H656" s="22">
        <v>100000</v>
      </c>
    </row>
    <row r="657" spans="1:8" x14ac:dyDescent="0.2">
      <c r="A657" s="22" t="str">
        <f t="shared" si="10"/>
        <v>Tolimap2Mortalidad EDA&lt;5 años</v>
      </c>
      <c r="B657" s="22" t="s">
        <v>29</v>
      </c>
      <c r="C657" s="75" t="s">
        <v>138</v>
      </c>
      <c r="D657" s="65" t="s">
        <v>116</v>
      </c>
      <c r="E657" s="22" t="s">
        <v>108</v>
      </c>
      <c r="F657" s="76">
        <v>16</v>
      </c>
      <c r="G657" s="76">
        <v>641030</v>
      </c>
      <c r="H657" s="22">
        <v>100000</v>
      </c>
    </row>
    <row r="658" spans="1:8" x14ac:dyDescent="0.2">
      <c r="A658" s="22" t="str">
        <f t="shared" si="10"/>
        <v>Valle del Caucap1Mortalidad EDA&lt;5 años</v>
      </c>
      <c r="B658" s="22" t="s">
        <v>33</v>
      </c>
      <c r="C658" s="75" t="s">
        <v>138</v>
      </c>
      <c r="D658" s="65" t="s">
        <v>115</v>
      </c>
      <c r="E658" s="22" t="s">
        <v>107</v>
      </c>
      <c r="F658" s="76">
        <v>151</v>
      </c>
      <c r="G658" s="76">
        <v>2175971</v>
      </c>
      <c r="H658" s="22">
        <v>100000</v>
      </c>
    </row>
    <row r="659" spans="1:8" x14ac:dyDescent="0.2">
      <c r="A659" s="22" t="str">
        <f t="shared" si="10"/>
        <v>Valle del Caucap2Mortalidad EDA&lt;5 años</v>
      </c>
      <c r="B659" s="22" t="s">
        <v>33</v>
      </c>
      <c r="C659" s="75" t="s">
        <v>138</v>
      </c>
      <c r="D659" s="65" t="s">
        <v>116</v>
      </c>
      <c r="E659" s="22" t="s">
        <v>108</v>
      </c>
      <c r="F659" s="76">
        <v>42</v>
      </c>
      <c r="G659" s="76">
        <v>1813613</v>
      </c>
      <c r="H659" s="22">
        <v>100000</v>
      </c>
    </row>
    <row r="660" spans="1:8" x14ac:dyDescent="0.2">
      <c r="A660" s="22" t="str">
        <f t="shared" si="10"/>
        <v>Vaupésp1Mortalidad EDA&lt;5 años</v>
      </c>
      <c r="B660" s="22" t="s">
        <v>30</v>
      </c>
      <c r="C660" s="75" t="s">
        <v>138</v>
      </c>
      <c r="D660" s="65" t="s">
        <v>115</v>
      </c>
      <c r="E660" s="22" t="s">
        <v>107</v>
      </c>
      <c r="F660" s="76">
        <v>23</v>
      </c>
      <c r="G660" s="76">
        <v>36600</v>
      </c>
      <c r="H660" s="22">
        <v>100000</v>
      </c>
    </row>
    <row r="661" spans="1:8" x14ac:dyDescent="0.2">
      <c r="A661" s="22" t="str">
        <f t="shared" si="10"/>
        <v>Vaupésp2Mortalidad EDA&lt;5 años</v>
      </c>
      <c r="B661" s="22" t="s">
        <v>30</v>
      </c>
      <c r="C661" s="75" t="s">
        <v>138</v>
      </c>
      <c r="D661" s="65" t="s">
        <v>116</v>
      </c>
      <c r="E661" s="22" t="s">
        <v>108</v>
      </c>
      <c r="F661" s="76">
        <v>11</v>
      </c>
      <c r="G661" s="76">
        <v>29894</v>
      </c>
      <c r="H661" s="22">
        <v>100000</v>
      </c>
    </row>
    <row r="662" spans="1:8" x14ac:dyDescent="0.2">
      <c r="A662" s="22" t="str">
        <f t="shared" si="10"/>
        <v>Vichadap1Mortalidad EDA&lt;5 años</v>
      </c>
      <c r="B662" s="22" t="s">
        <v>31</v>
      </c>
      <c r="C662" s="75" t="s">
        <v>138</v>
      </c>
      <c r="D662" s="65" t="s">
        <v>115</v>
      </c>
      <c r="E662" s="22" t="s">
        <v>107</v>
      </c>
      <c r="F662" s="76">
        <v>22</v>
      </c>
      <c r="G662" s="76">
        <v>52930</v>
      </c>
      <c r="H662" s="22">
        <v>100000</v>
      </c>
    </row>
    <row r="663" spans="1:8" x14ac:dyDescent="0.2">
      <c r="A663" s="22" t="str">
        <f t="shared" si="10"/>
        <v>Vichadap2Mortalidad EDA&lt;5 años</v>
      </c>
      <c r="B663" s="22" t="s">
        <v>31</v>
      </c>
      <c r="C663" s="75" t="s">
        <v>138</v>
      </c>
      <c r="D663" s="65" t="s">
        <v>116</v>
      </c>
      <c r="E663" s="22" t="s">
        <v>108</v>
      </c>
      <c r="F663" s="76">
        <v>8</v>
      </c>
      <c r="G663" s="76">
        <v>48682</v>
      </c>
      <c r="H663" s="22">
        <v>100000</v>
      </c>
    </row>
    <row r="664" spans="1:8" x14ac:dyDescent="0.2">
      <c r="A664" s="22" t="str">
        <f t="shared" si="10"/>
        <v>Amazonasp1Tasa de mortalidad en niñez</v>
      </c>
      <c r="B664" s="22" t="s">
        <v>0</v>
      </c>
      <c r="C664" s="75" t="s">
        <v>139</v>
      </c>
      <c r="D664" s="65" t="s">
        <v>115</v>
      </c>
      <c r="E664" s="22" t="s">
        <v>107</v>
      </c>
      <c r="F664" s="76">
        <v>283</v>
      </c>
      <c r="G664" s="76">
        <v>7445</v>
      </c>
      <c r="H664" s="22">
        <v>1000</v>
      </c>
    </row>
    <row r="665" spans="1:8" x14ac:dyDescent="0.2">
      <c r="A665" s="22" t="str">
        <f t="shared" si="10"/>
        <v>Amazonasp2Tasa de mortalidad en niñez</v>
      </c>
      <c r="B665" s="55" t="s">
        <v>0</v>
      </c>
      <c r="C665" s="75" t="s">
        <v>139</v>
      </c>
      <c r="D665" s="65" t="s">
        <v>116</v>
      </c>
      <c r="E665" s="22" t="s">
        <v>108</v>
      </c>
      <c r="F665" s="76">
        <v>196</v>
      </c>
      <c r="G665" s="76">
        <v>7356</v>
      </c>
      <c r="H665" s="22">
        <v>1000</v>
      </c>
    </row>
    <row r="666" spans="1:8" x14ac:dyDescent="0.2">
      <c r="A666" s="22" t="str">
        <f t="shared" si="10"/>
        <v>Antioquiap1Tasa de mortalidad en niñez</v>
      </c>
      <c r="B666" s="22" t="s">
        <v>1</v>
      </c>
      <c r="C666" s="75" t="s">
        <v>139</v>
      </c>
      <c r="D666" s="65" t="s">
        <v>115</v>
      </c>
      <c r="E666" s="22" t="s">
        <v>107</v>
      </c>
      <c r="F666" s="76">
        <v>8453</v>
      </c>
      <c r="G666" s="76">
        <v>536377</v>
      </c>
      <c r="H666" s="22">
        <v>1000</v>
      </c>
    </row>
    <row r="667" spans="1:8" x14ac:dyDescent="0.2">
      <c r="A667" s="22" t="str">
        <f t="shared" si="10"/>
        <v>Antioquiap2Tasa de mortalidad en niñez</v>
      </c>
      <c r="B667" s="55" t="s">
        <v>1</v>
      </c>
      <c r="C667" s="75" t="s">
        <v>139</v>
      </c>
      <c r="D667" s="65" t="s">
        <v>116</v>
      </c>
      <c r="E667" s="22" t="s">
        <v>108</v>
      </c>
      <c r="F667" s="76">
        <v>4595</v>
      </c>
      <c r="G667" s="76">
        <v>380662</v>
      </c>
      <c r="H667" s="22">
        <v>1000</v>
      </c>
    </row>
    <row r="668" spans="1:8" x14ac:dyDescent="0.2">
      <c r="A668" s="22" t="str">
        <f t="shared" si="10"/>
        <v>Araucap1Tasa de mortalidad en niñez</v>
      </c>
      <c r="B668" s="22" t="s">
        <v>2</v>
      </c>
      <c r="C668" s="75" t="s">
        <v>139</v>
      </c>
      <c r="D668" s="65" t="s">
        <v>115</v>
      </c>
      <c r="E668" s="22" t="s">
        <v>107</v>
      </c>
      <c r="F668" s="76">
        <v>470</v>
      </c>
      <c r="G668" s="76">
        <v>29117</v>
      </c>
      <c r="H668" s="22">
        <v>1000</v>
      </c>
    </row>
    <row r="669" spans="1:8" x14ac:dyDescent="0.2">
      <c r="A669" s="22" t="str">
        <f t="shared" si="10"/>
        <v>Araucap2Tasa de mortalidad en niñez</v>
      </c>
      <c r="B669" s="55" t="s">
        <v>2</v>
      </c>
      <c r="C669" s="75" t="s">
        <v>139</v>
      </c>
      <c r="D669" s="65" t="s">
        <v>116</v>
      </c>
      <c r="E669" s="22" t="s">
        <v>108</v>
      </c>
      <c r="F669" s="76">
        <v>284</v>
      </c>
      <c r="G669" s="76">
        <v>21142</v>
      </c>
      <c r="H669" s="22">
        <v>1000</v>
      </c>
    </row>
    <row r="670" spans="1:8" x14ac:dyDescent="0.2">
      <c r="A670" s="22" t="str">
        <f t="shared" si="10"/>
        <v>San Andrés y Providenciap1Tasa de mortalidad en niñez</v>
      </c>
      <c r="B670" s="72" t="s">
        <v>26</v>
      </c>
      <c r="C670" s="75" t="s">
        <v>139</v>
      </c>
      <c r="D670" s="65" t="s">
        <v>115</v>
      </c>
      <c r="E670" s="22" t="s">
        <v>107</v>
      </c>
      <c r="F670" s="76">
        <v>103</v>
      </c>
      <c r="G670" s="76">
        <v>5371</v>
      </c>
      <c r="H670" s="22">
        <v>1000</v>
      </c>
    </row>
    <row r="671" spans="1:8" x14ac:dyDescent="0.2">
      <c r="A671" s="22" t="str">
        <f t="shared" si="10"/>
        <v>San Andrés y Providenciap2Tasa de mortalidad en niñez</v>
      </c>
      <c r="B671" s="72" t="s">
        <v>26</v>
      </c>
      <c r="C671" s="75" t="s">
        <v>139</v>
      </c>
      <c r="D671" s="65" t="s">
        <v>116</v>
      </c>
      <c r="E671" s="22" t="s">
        <v>108</v>
      </c>
      <c r="F671" s="76">
        <v>84</v>
      </c>
      <c r="G671" s="76">
        <v>4270</v>
      </c>
      <c r="H671" s="22">
        <v>1000</v>
      </c>
    </row>
    <row r="672" spans="1:8" x14ac:dyDescent="0.2">
      <c r="A672" s="22" t="str">
        <f t="shared" si="10"/>
        <v>Atlánticop1Tasa de mortalidad en niñez</v>
      </c>
      <c r="B672" s="22" t="s">
        <v>3</v>
      </c>
      <c r="C672" s="75" t="s">
        <v>139</v>
      </c>
      <c r="D672" s="65" t="s">
        <v>115</v>
      </c>
      <c r="E672" s="22" t="s">
        <v>107</v>
      </c>
      <c r="F672" s="76">
        <v>4404</v>
      </c>
      <c r="G672" s="76">
        <v>238112</v>
      </c>
      <c r="H672" s="22">
        <v>1000</v>
      </c>
    </row>
    <row r="673" spans="1:8" x14ac:dyDescent="0.2">
      <c r="A673" s="22" t="str">
        <f t="shared" si="10"/>
        <v>Atlánticop2Tasa de mortalidad en niñez</v>
      </c>
      <c r="B673" s="55" t="s">
        <v>3</v>
      </c>
      <c r="C673" s="75" t="s">
        <v>139</v>
      </c>
      <c r="D673" s="65" t="s">
        <v>116</v>
      </c>
      <c r="E673" s="22" t="s">
        <v>108</v>
      </c>
      <c r="F673" s="76">
        <v>3068</v>
      </c>
      <c r="G673" s="76">
        <v>195621</v>
      </c>
      <c r="H673" s="22">
        <v>1000</v>
      </c>
    </row>
    <row r="674" spans="1:8" x14ac:dyDescent="0.2">
      <c r="A674" s="22" t="str">
        <f t="shared" si="10"/>
        <v>Bogotáp1Tasa de mortalidad en niñez</v>
      </c>
      <c r="B674" s="72" t="s">
        <v>4</v>
      </c>
      <c r="C674" s="75" t="s">
        <v>139</v>
      </c>
      <c r="D674" s="65" t="s">
        <v>115</v>
      </c>
      <c r="E674" s="22" t="s">
        <v>107</v>
      </c>
      <c r="F674" s="76">
        <v>10528</v>
      </c>
      <c r="G674" s="76">
        <v>687959</v>
      </c>
      <c r="H674" s="22">
        <v>1000</v>
      </c>
    </row>
    <row r="675" spans="1:8" x14ac:dyDescent="0.2">
      <c r="A675" s="22" t="str">
        <f t="shared" si="10"/>
        <v>Bogotáp2Tasa de mortalidad en niñez</v>
      </c>
      <c r="B675" s="72" t="s">
        <v>4</v>
      </c>
      <c r="C675" s="75" t="s">
        <v>139</v>
      </c>
      <c r="D675" s="65" t="s">
        <v>116</v>
      </c>
      <c r="E675" s="22" t="s">
        <v>108</v>
      </c>
      <c r="F675" s="76">
        <v>6384</v>
      </c>
      <c r="G675" s="76">
        <v>522365</v>
      </c>
      <c r="H675" s="22">
        <v>1000</v>
      </c>
    </row>
    <row r="676" spans="1:8" x14ac:dyDescent="0.2">
      <c r="A676" s="22" t="str">
        <f t="shared" si="10"/>
        <v>Bolívarp1Tasa de mortalidad en niñez</v>
      </c>
      <c r="B676" s="22" t="s">
        <v>5</v>
      </c>
      <c r="C676" s="75" t="s">
        <v>139</v>
      </c>
      <c r="D676" s="65" t="s">
        <v>115</v>
      </c>
      <c r="E676" s="22" t="s">
        <v>107</v>
      </c>
      <c r="F676" s="76">
        <v>3422</v>
      </c>
      <c r="G676" s="76">
        <v>192071</v>
      </c>
      <c r="H676" s="22">
        <v>1000</v>
      </c>
    </row>
    <row r="677" spans="1:8" x14ac:dyDescent="0.2">
      <c r="A677" s="22" t="str">
        <f t="shared" si="10"/>
        <v>Bolívarp2Tasa de mortalidad en niñez</v>
      </c>
      <c r="B677" s="55" t="s">
        <v>5</v>
      </c>
      <c r="C677" s="75" t="s">
        <v>139</v>
      </c>
      <c r="D677" s="65" t="s">
        <v>116</v>
      </c>
      <c r="E677" s="22" t="s">
        <v>108</v>
      </c>
      <c r="F677" s="76">
        <v>2545</v>
      </c>
      <c r="G677" s="76">
        <v>179914</v>
      </c>
      <c r="H677" s="22">
        <v>1000</v>
      </c>
    </row>
    <row r="678" spans="1:8" x14ac:dyDescent="0.2">
      <c r="A678" s="22" t="str">
        <f t="shared" si="10"/>
        <v>Boyacáp1Tasa de mortalidad en niñez</v>
      </c>
      <c r="B678" s="22" t="s">
        <v>6</v>
      </c>
      <c r="C678" s="75" t="s">
        <v>139</v>
      </c>
      <c r="D678" s="65" t="s">
        <v>115</v>
      </c>
      <c r="E678" s="22" t="s">
        <v>107</v>
      </c>
      <c r="F678" s="76">
        <v>2112</v>
      </c>
      <c r="G678" s="76">
        <v>115741</v>
      </c>
      <c r="H678" s="22">
        <v>1000</v>
      </c>
    </row>
    <row r="679" spans="1:8" x14ac:dyDescent="0.2">
      <c r="A679" s="22" t="str">
        <f t="shared" si="10"/>
        <v>Boyacáp2Tasa de mortalidad en niñez</v>
      </c>
      <c r="B679" s="55" t="s">
        <v>6</v>
      </c>
      <c r="C679" s="75" t="s">
        <v>139</v>
      </c>
      <c r="D679" s="65" t="s">
        <v>116</v>
      </c>
      <c r="E679" s="22" t="s">
        <v>108</v>
      </c>
      <c r="F679" s="76">
        <v>1001</v>
      </c>
      <c r="G679" s="76">
        <v>81923</v>
      </c>
      <c r="H679" s="22">
        <v>1000</v>
      </c>
    </row>
    <row r="680" spans="1:8" x14ac:dyDescent="0.2">
      <c r="A680" s="22" t="str">
        <f t="shared" si="10"/>
        <v>Caldasp1Tasa de mortalidad en niñez</v>
      </c>
      <c r="B680" s="22" t="s">
        <v>7</v>
      </c>
      <c r="C680" s="75" t="s">
        <v>139</v>
      </c>
      <c r="D680" s="65" t="s">
        <v>115</v>
      </c>
      <c r="E680" s="22" t="s">
        <v>107</v>
      </c>
      <c r="F680" s="76">
        <v>1261</v>
      </c>
      <c r="G680" s="76">
        <v>75312</v>
      </c>
      <c r="H680" s="22">
        <v>1000</v>
      </c>
    </row>
    <row r="681" spans="1:8" x14ac:dyDescent="0.2">
      <c r="A681" s="22" t="str">
        <f t="shared" si="10"/>
        <v>Caldasp2Tasa de mortalidad en niñez</v>
      </c>
      <c r="B681" s="55" t="s">
        <v>7</v>
      </c>
      <c r="C681" s="75" t="s">
        <v>139</v>
      </c>
      <c r="D681" s="65" t="s">
        <v>116</v>
      </c>
      <c r="E681" s="22" t="s">
        <v>108</v>
      </c>
      <c r="F681" s="76">
        <v>693</v>
      </c>
      <c r="G681" s="76">
        <v>51205</v>
      </c>
      <c r="H681" s="22">
        <v>1000</v>
      </c>
    </row>
    <row r="682" spans="1:8" x14ac:dyDescent="0.2">
      <c r="A682" s="22" t="str">
        <f t="shared" si="10"/>
        <v>Caquetáp1Tasa de mortalidad en niñez</v>
      </c>
      <c r="B682" s="22" t="s">
        <v>8</v>
      </c>
      <c r="C682" s="75" t="s">
        <v>139</v>
      </c>
      <c r="D682" s="65" t="s">
        <v>115</v>
      </c>
      <c r="E682" s="22" t="s">
        <v>107</v>
      </c>
      <c r="F682" s="76">
        <v>1161</v>
      </c>
      <c r="G682" s="76">
        <v>43476</v>
      </c>
      <c r="H682" s="22">
        <v>1000</v>
      </c>
    </row>
    <row r="683" spans="1:8" x14ac:dyDescent="0.2">
      <c r="A683" s="22" t="str">
        <f t="shared" si="10"/>
        <v>Caquetáp2Tasa de mortalidad en niñez</v>
      </c>
      <c r="B683" s="55" t="s">
        <v>8</v>
      </c>
      <c r="C683" s="75" t="s">
        <v>139</v>
      </c>
      <c r="D683" s="65" t="s">
        <v>116</v>
      </c>
      <c r="E683" s="22" t="s">
        <v>108</v>
      </c>
      <c r="F683" s="76">
        <v>594</v>
      </c>
      <c r="G683" s="76">
        <v>37904</v>
      </c>
      <c r="H683" s="22">
        <v>1000</v>
      </c>
    </row>
    <row r="684" spans="1:8" x14ac:dyDescent="0.2">
      <c r="A684" s="22" t="str">
        <f t="shared" si="10"/>
        <v>Casanarep1Tasa de mortalidad en niñez</v>
      </c>
      <c r="B684" s="22" t="s">
        <v>9</v>
      </c>
      <c r="C684" s="75" t="s">
        <v>139</v>
      </c>
      <c r="D684" s="65" t="s">
        <v>115</v>
      </c>
      <c r="E684" s="22" t="s">
        <v>107</v>
      </c>
      <c r="F684" s="76">
        <v>610</v>
      </c>
      <c r="G684" s="76">
        <v>36577</v>
      </c>
      <c r="H684" s="22">
        <v>1000</v>
      </c>
    </row>
    <row r="685" spans="1:8" x14ac:dyDescent="0.2">
      <c r="A685" s="22" t="str">
        <f t="shared" si="10"/>
        <v>Casanarep2Tasa de mortalidad en niñez</v>
      </c>
      <c r="B685" s="55" t="s">
        <v>9</v>
      </c>
      <c r="C685" s="75" t="s">
        <v>139</v>
      </c>
      <c r="D685" s="65" t="s">
        <v>116</v>
      </c>
      <c r="E685" s="22" t="s">
        <v>108</v>
      </c>
      <c r="F685" s="76">
        <v>383</v>
      </c>
      <c r="G685" s="76">
        <v>34800</v>
      </c>
      <c r="H685" s="22">
        <v>1000</v>
      </c>
    </row>
    <row r="686" spans="1:8" x14ac:dyDescent="0.2">
      <c r="A686" s="22" t="str">
        <f t="shared" si="10"/>
        <v>Caucap1Tasa de mortalidad en niñez</v>
      </c>
      <c r="B686" s="22" t="s">
        <v>10</v>
      </c>
      <c r="C686" s="75" t="s">
        <v>139</v>
      </c>
      <c r="D686" s="65" t="s">
        <v>115</v>
      </c>
      <c r="E686" s="22" t="s">
        <v>107</v>
      </c>
      <c r="F686" s="76">
        <v>2529</v>
      </c>
      <c r="G686" s="76">
        <v>105817</v>
      </c>
      <c r="H686" s="22">
        <v>1000</v>
      </c>
    </row>
    <row r="687" spans="1:8" x14ac:dyDescent="0.2">
      <c r="A687" s="22" t="str">
        <f t="shared" si="10"/>
        <v>Caucap2Tasa de mortalidad en niñez</v>
      </c>
      <c r="B687" s="55" t="s">
        <v>10</v>
      </c>
      <c r="C687" s="75" t="s">
        <v>139</v>
      </c>
      <c r="D687" s="65" t="s">
        <v>116</v>
      </c>
      <c r="E687" s="22" t="s">
        <v>108</v>
      </c>
      <c r="F687" s="76">
        <v>1520</v>
      </c>
      <c r="G687" s="76">
        <v>89172</v>
      </c>
      <c r="H687" s="22">
        <v>1000</v>
      </c>
    </row>
    <row r="688" spans="1:8" x14ac:dyDescent="0.2">
      <c r="A688" s="22" t="str">
        <f t="shared" si="10"/>
        <v>Cesarp1Tasa de mortalidad en niñez</v>
      </c>
      <c r="B688" s="22" t="s">
        <v>11</v>
      </c>
      <c r="C688" s="75" t="s">
        <v>139</v>
      </c>
      <c r="D688" s="65" t="s">
        <v>115</v>
      </c>
      <c r="E688" s="22" t="s">
        <v>107</v>
      </c>
      <c r="F688" s="76">
        <v>2610</v>
      </c>
      <c r="G688" s="76">
        <v>122276</v>
      </c>
      <c r="H688" s="22">
        <v>1000</v>
      </c>
    </row>
    <row r="689" spans="1:8" x14ac:dyDescent="0.2">
      <c r="A689" s="22" t="str">
        <f t="shared" si="10"/>
        <v>Cesarp2Tasa de mortalidad en niñez</v>
      </c>
      <c r="B689" s="55" t="s">
        <v>11</v>
      </c>
      <c r="C689" s="75" t="s">
        <v>139</v>
      </c>
      <c r="D689" s="65" t="s">
        <v>116</v>
      </c>
      <c r="E689" s="22" t="s">
        <v>108</v>
      </c>
      <c r="F689" s="76">
        <v>1742</v>
      </c>
      <c r="G689" s="76">
        <v>104870</v>
      </c>
      <c r="H689" s="22">
        <v>1000</v>
      </c>
    </row>
    <row r="690" spans="1:8" x14ac:dyDescent="0.2">
      <c r="A690" s="22" t="str">
        <f t="shared" si="10"/>
        <v>Chocóp1Tasa de mortalidad en niñez</v>
      </c>
      <c r="B690" s="22" t="s">
        <v>12</v>
      </c>
      <c r="C690" s="75" t="s">
        <v>139</v>
      </c>
      <c r="D690" s="65" t="s">
        <v>115</v>
      </c>
      <c r="E690" s="22" t="s">
        <v>107</v>
      </c>
      <c r="F690" s="76">
        <v>1423</v>
      </c>
      <c r="G690" s="76">
        <v>32790</v>
      </c>
      <c r="H690" s="22">
        <v>1000</v>
      </c>
    </row>
    <row r="691" spans="1:8" x14ac:dyDescent="0.2">
      <c r="A691" s="22" t="str">
        <f t="shared" si="10"/>
        <v>Chocóp2Tasa de mortalidad en niñez</v>
      </c>
      <c r="B691" s="55" t="s">
        <v>12</v>
      </c>
      <c r="C691" s="75" t="s">
        <v>139</v>
      </c>
      <c r="D691" s="65" t="s">
        <v>116</v>
      </c>
      <c r="E691" s="22" t="s">
        <v>108</v>
      </c>
      <c r="F691" s="76">
        <v>1086</v>
      </c>
      <c r="G691" s="76">
        <v>32946</v>
      </c>
      <c r="H691" s="22">
        <v>1000</v>
      </c>
    </row>
    <row r="692" spans="1:8" x14ac:dyDescent="0.2">
      <c r="A692" s="22" t="str">
        <f t="shared" si="10"/>
        <v>Córdobap1Tasa de mortalidad en niñez</v>
      </c>
      <c r="B692" s="22" t="s">
        <v>13</v>
      </c>
      <c r="C692" s="75" t="s">
        <v>139</v>
      </c>
      <c r="D692" s="65" t="s">
        <v>115</v>
      </c>
      <c r="E692" s="22" t="s">
        <v>107</v>
      </c>
      <c r="F692" s="76">
        <v>3211</v>
      </c>
      <c r="G692" s="76">
        <v>147613</v>
      </c>
      <c r="H692" s="22">
        <v>1000</v>
      </c>
    </row>
    <row r="693" spans="1:8" x14ac:dyDescent="0.2">
      <c r="A693" s="22" t="str">
        <f t="shared" si="10"/>
        <v>Córdobap2Tasa de mortalidad en niñez</v>
      </c>
      <c r="B693" s="55" t="s">
        <v>13</v>
      </c>
      <c r="C693" s="75" t="s">
        <v>139</v>
      </c>
      <c r="D693" s="65" t="s">
        <v>116</v>
      </c>
      <c r="E693" s="22" t="s">
        <v>108</v>
      </c>
      <c r="F693" s="76">
        <v>2453</v>
      </c>
      <c r="G693" s="76">
        <v>135964</v>
      </c>
      <c r="H693" s="22">
        <v>1000</v>
      </c>
    </row>
    <row r="694" spans="1:8" x14ac:dyDescent="0.2">
      <c r="A694" s="22" t="str">
        <f t="shared" si="10"/>
        <v>Cundinamarcap1Tasa de mortalidad en niñez</v>
      </c>
      <c r="B694" s="22" t="s">
        <v>14</v>
      </c>
      <c r="C694" s="75" t="s">
        <v>139</v>
      </c>
      <c r="D694" s="65" t="s">
        <v>115</v>
      </c>
      <c r="E694" s="22" t="s">
        <v>107</v>
      </c>
      <c r="F694" s="76">
        <v>3566</v>
      </c>
      <c r="G694" s="76">
        <v>217412</v>
      </c>
      <c r="H694" s="22">
        <v>1000</v>
      </c>
    </row>
    <row r="695" spans="1:8" x14ac:dyDescent="0.2">
      <c r="A695" s="22" t="str">
        <f t="shared" si="10"/>
        <v>Cundinamarcap2Tasa de mortalidad en niñez</v>
      </c>
      <c r="B695" s="55" t="s">
        <v>14</v>
      </c>
      <c r="C695" s="75" t="s">
        <v>139</v>
      </c>
      <c r="D695" s="65" t="s">
        <v>116</v>
      </c>
      <c r="E695" s="22" t="s">
        <v>108</v>
      </c>
      <c r="F695" s="76">
        <v>2230</v>
      </c>
      <c r="G695" s="76">
        <v>172988</v>
      </c>
      <c r="H695" s="22">
        <v>1000</v>
      </c>
    </row>
    <row r="696" spans="1:8" x14ac:dyDescent="0.2">
      <c r="A696" s="22" t="str">
        <f t="shared" si="10"/>
        <v>Guainíap1Tasa de mortalidad en niñez</v>
      </c>
      <c r="B696" s="22" t="s">
        <v>15</v>
      </c>
      <c r="C696" s="75" t="s">
        <v>139</v>
      </c>
      <c r="D696" s="65" t="s">
        <v>115</v>
      </c>
      <c r="E696" s="22" t="s">
        <v>107</v>
      </c>
      <c r="F696" s="76">
        <v>162</v>
      </c>
      <c r="G696" s="76">
        <v>3328</v>
      </c>
      <c r="H696" s="22">
        <v>1000</v>
      </c>
    </row>
    <row r="697" spans="1:8" x14ac:dyDescent="0.2">
      <c r="A697" s="22" t="str">
        <f t="shared" si="10"/>
        <v>Guainíap2Tasa de mortalidad en niñez</v>
      </c>
      <c r="B697" s="55" t="s">
        <v>15</v>
      </c>
      <c r="C697" s="75" t="s">
        <v>139</v>
      </c>
      <c r="D697" s="65" t="s">
        <v>116</v>
      </c>
      <c r="E697" s="22" t="s">
        <v>108</v>
      </c>
      <c r="F697" s="76">
        <v>107</v>
      </c>
      <c r="G697" s="76">
        <v>2930</v>
      </c>
      <c r="H697" s="22">
        <v>1000</v>
      </c>
    </row>
    <row r="698" spans="1:8" x14ac:dyDescent="0.2">
      <c r="A698" s="22" t="str">
        <f t="shared" si="10"/>
        <v>Guaviarep1Tasa de mortalidad en niñez</v>
      </c>
      <c r="B698" s="22" t="s">
        <v>16</v>
      </c>
      <c r="C698" s="75" t="s">
        <v>139</v>
      </c>
      <c r="D698" s="65" t="s">
        <v>115</v>
      </c>
      <c r="E698" s="22" t="s">
        <v>107</v>
      </c>
      <c r="F698" s="76">
        <v>233</v>
      </c>
      <c r="G698" s="76">
        <v>8946</v>
      </c>
      <c r="H698" s="22">
        <v>1000</v>
      </c>
    </row>
    <row r="699" spans="1:8" x14ac:dyDescent="0.2">
      <c r="A699" s="22" t="str">
        <f t="shared" si="10"/>
        <v>Guaviarep2Tasa de mortalidad en niñez</v>
      </c>
      <c r="B699" s="55" t="s">
        <v>16</v>
      </c>
      <c r="C699" s="75" t="s">
        <v>139</v>
      </c>
      <c r="D699" s="65" t="s">
        <v>116</v>
      </c>
      <c r="E699" s="22" t="s">
        <v>108</v>
      </c>
      <c r="F699" s="76">
        <v>107</v>
      </c>
      <c r="G699" s="76">
        <v>5890</v>
      </c>
      <c r="H699" s="22">
        <v>1000</v>
      </c>
    </row>
    <row r="700" spans="1:8" x14ac:dyDescent="0.2">
      <c r="A700" s="22" t="str">
        <f t="shared" si="10"/>
        <v>Huilap1Tasa de mortalidad en niñez</v>
      </c>
      <c r="B700" s="22" t="s">
        <v>17</v>
      </c>
      <c r="C700" s="75" t="s">
        <v>139</v>
      </c>
      <c r="D700" s="65" t="s">
        <v>115</v>
      </c>
      <c r="E700" s="22" t="s">
        <v>107</v>
      </c>
      <c r="F700" s="76">
        <v>2069</v>
      </c>
      <c r="G700" s="76">
        <v>121890</v>
      </c>
      <c r="H700" s="22">
        <v>1000</v>
      </c>
    </row>
    <row r="701" spans="1:8" x14ac:dyDescent="0.2">
      <c r="A701" s="22" t="str">
        <f t="shared" si="10"/>
        <v>Huilap2Tasa de mortalidad en niñez</v>
      </c>
      <c r="B701" s="55" t="s">
        <v>17</v>
      </c>
      <c r="C701" s="75" t="s">
        <v>139</v>
      </c>
      <c r="D701" s="65" t="s">
        <v>116</v>
      </c>
      <c r="E701" s="22" t="s">
        <v>108</v>
      </c>
      <c r="F701" s="76">
        <v>1282</v>
      </c>
      <c r="G701" s="76">
        <v>101404</v>
      </c>
      <c r="H701" s="22">
        <v>1000</v>
      </c>
    </row>
    <row r="702" spans="1:8" x14ac:dyDescent="0.2">
      <c r="A702" s="22" t="str">
        <f t="shared" si="10"/>
        <v>La Guajirap1Tasa de mortalidad en niñez</v>
      </c>
      <c r="B702" s="22" t="s">
        <v>18</v>
      </c>
      <c r="C702" s="75" t="s">
        <v>139</v>
      </c>
      <c r="D702" s="65" t="s">
        <v>115</v>
      </c>
      <c r="E702" s="22" t="s">
        <v>107</v>
      </c>
      <c r="F702" s="76">
        <v>2000</v>
      </c>
      <c r="G702" s="76">
        <v>73757</v>
      </c>
      <c r="H702" s="22">
        <v>1000</v>
      </c>
    </row>
    <row r="703" spans="1:8" x14ac:dyDescent="0.2">
      <c r="A703" s="22" t="str">
        <f t="shared" si="10"/>
        <v>La Guajirap2Tasa de mortalidad en niñez</v>
      </c>
      <c r="B703" s="55" t="s">
        <v>18</v>
      </c>
      <c r="C703" s="75" t="s">
        <v>139</v>
      </c>
      <c r="D703" s="65" t="s">
        <v>116</v>
      </c>
      <c r="E703" s="22" t="s">
        <v>108</v>
      </c>
      <c r="F703" s="76">
        <v>1539</v>
      </c>
      <c r="G703" s="76">
        <v>69049</v>
      </c>
      <c r="H703" s="22">
        <v>1000</v>
      </c>
    </row>
    <row r="704" spans="1:8" x14ac:dyDescent="0.2">
      <c r="A704" s="22" t="str">
        <f t="shared" si="10"/>
        <v>Magdalenap1Tasa de mortalidad en niñez</v>
      </c>
      <c r="B704" s="22" t="s">
        <v>19</v>
      </c>
      <c r="C704" s="75" t="s">
        <v>139</v>
      </c>
      <c r="D704" s="65" t="s">
        <v>115</v>
      </c>
      <c r="E704" s="22" t="s">
        <v>107</v>
      </c>
      <c r="F704" s="76">
        <v>2960</v>
      </c>
      <c r="G704" s="76">
        <v>131304</v>
      </c>
      <c r="H704" s="22">
        <v>1000</v>
      </c>
    </row>
    <row r="705" spans="1:8" x14ac:dyDescent="0.2">
      <c r="A705" s="22" t="str">
        <f t="shared" si="10"/>
        <v>Magdalenap2Tasa de mortalidad en niñez</v>
      </c>
      <c r="B705" s="55" t="s">
        <v>19</v>
      </c>
      <c r="C705" s="75" t="s">
        <v>139</v>
      </c>
      <c r="D705" s="65" t="s">
        <v>116</v>
      </c>
      <c r="E705" s="22" t="s">
        <v>108</v>
      </c>
      <c r="F705" s="76">
        <v>1883</v>
      </c>
      <c r="G705" s="76">
        <v>114298</v>
      </c>
      <c r="H705" s="22">
        <v>1000</v>
      </c>
    </row>
    <row r="706" spans="1:8" x14ac:dyDescent="0.2">
      <c r="A706" s="22" t="str">
        <f t="shared" si="10"/>
        <v>Metap1Tasa de mortalidad en niñez</v>
      </c>
      <c r="B706" s="22" t="s">
        <v>20</v>
      </c>
      <c r="C706" s="75" t="s">
        <v>139</v>
      </c>
      <c r="D706" s="65" t="s">
        <v>115</v>
      </c>
      <c r="E706" s="22" t="s">
        <v>107</v>
      </c>
      <c r="F706" s="76">
        <v>1722</v>
      </c>
      <c r="G706" s="76">
        <v>92407</v>
      </c>
      <c r="H706" s="22">
        <v>1000</v>
      </c>
    </row>
    <row r="707" spans="1:8" x14ac:dyDescent="0.2">
      <c r="A707" s="22" t="str">
        <f t="shared" ref="A707:A770" si="11">CONCATENATE(B707,D707,C707)</f>
        <v>Metap2Tasa de mortalidad en niñez</v>
      </c>
      <c r="B707" s="55" t="s">
        <v>20</v>
      </c>
      <c r="C707" s="75" t="s">
        <v>139</v>
      </c>
      <c r="D707" s="65" t="s">
        <v>116</v>
      </c>
      <c r="E707" s="22" t="s">
        <v>108</v>
      </c>
      <c r="F707" s="76">
        <v>1143</v>
      </c>
      <c r="G707" s="76">
        <v>77773</v>
      </c>
      <c r="H707" s="22">
        <v>1000</v>
      </c>
    </row>
    <row r="708" spans="1:8" x14ac:dyDescent="0.2">
      <c r="A708" s="22" t="str">
        <f t="shared" si="11"/>
        <v>Nariñop1Tasa de mortalidad en niñez</v>
      </c>
      <c r="B708" s="22" t="s">
        <v>21</v>
      </c>
      <c r="C708" s="75" t="s">
        <v>139</v>
      </c>
      <c r="D708" s="65" t="s">
        <v>115</v>
      </c>
      <c r="E708" s="22" t="s">
        <v>107</v>
      </c>
      <c r="F708" s="76">
        <v>2393</v>
      </c>
      <c r="G708" s="76">
        <v>128080</v>
      </c>
      <c r="H708" s="22">
        <v>1000</v>
      </c>
    </row>
    <row r="709" spans="1:8" x14ac:dyDescent="0.2">
      <c r="A709" s="22" t="str">
        <f t="shared" si="11"/>
        <v>Nariñop2Tasa de mortalidad en niñez</v>
      </c>
      <c r="B709" s="55" t="s">
        <v>21</v>
      </c>
      <c r="C709" s="75" t="s">
        <v>139</v>
      </c>
      <c r="D709" s="65" t="s">
        <v>116</v>
      </c>
      <c r="E709" s="22" t="s">
        <v>108</v>
      </c>
      <c r="F709" s="76">
        <v>1459</v>
      </c>
      <c r="G709" s="76">
        <v>89995</v>
      </c>
      <c r="H709" s="22">
        <v>1000</v>
      </c>
    </row>
    <row r="710" spans="1:8" x14ac:dyDescent="0.2">
      <c r="A710" s="22" t="str">
        <f t="shared" si="11"/>
        <v>Norte de Santanderp1Tasa de mortalidad en niñez</v>
      </c>
      <c r="B710" s="22" t="s">
        <v>22</v>
      </c>
      <c r="C710" s="75" t="s">
        <v>139</v>
      </c>
      <c r="D710" s="65" t="s">
        <v>115</v>
      </c>
      <c r="E710" s="22" t="s">
        <v>107</v>
      </c>
      <c r="F710" s="76">
        <v>2370</v>
      </c>
      <c r="G710" s="76">
        <v>128498</v>
      </c>
      <c r="H710" s="22">
        <v>1000</v>
      </c>
    </row>
    <row r="711" spans="1:8" x14ac:dyDescent="0.2">
      <c r="A711" s="22" t="str">
        <f t="shared" si="11"/>
        <v>Norte de Santanderp2Tasa de mortalidad en niñez</v>
      </c>
      <c r="B711" s="55" t="s">
        <v>22</v>
      </c>
      <c r="C711" s="75" t="s">
        <v>139</v>
      </c>
      <c r="D711" s="65" t="s">
        <v>116</v>
      </c>
      <c r="E711" s="22" t="s">
        <v>108</v>
      </c>
      <c r="F711" s="76">
        <v>1320</v>
      </c>
      <c r="G711" s="76">
        <v>103117</v>
      </c>
      <c r="H711" s="22">
        <v>1000</v>
      </c>
    </row>
    <row r="712" spans="1:8" x14ac:dyDescent="0.2">
      <c r="A712" s="22" t="str">
        <f t="shared" si="11"/>
        <v>Putumayop1Tasa de mortalidad en niñez</v>
      </c>
      <c r="B712" s="22" t="s">
        <v>23</v>
      </c>
      <c r="C712" s="75" t="s">
        <v>139</v>
      </c>
      <c r="D712" s="65" t="s">
        <v>115</v>
      </c>
      <c r="E712" s="22" t="s">
        <v>107</v>
      </c>
      <c r="F712" s="76">
        <v>619</v>
      </c>
      <c r="G712" s="76">
        <v>29031</v>
      </c>
      <c r="H712" s="22">
        <v>1000</v>
      </c>
    </row>
    <row r="713" spans="1:8" x14ac:dyDescent="0.2">
      <c r="A713" s="22" t="str">
        <f t="shared" si="11"/>
        <v>Putumayop2Tasa de mortalidad en niñez</v>
      </c>
      <c r="B713" s="55" t="s">
        <v>23</v>
      </c>
      <c r="C713" s="75" t="s">
        <v>139</v>
      </c>
      <c r="D713" s="65" t="s">
        <v>116</v>
      </c>
      <c r="E713" s="22" t="s">
        <v>108</v>
      </c>
      <c r="F713" s="76">
        <v>340</v>
      </c>
      <c r="G713" s="76">
        <v>21810</v>
      </c>
      <c r="H713" s="22">
        <v>1000</v>
      </c>
    </row>
    <row r="714" spans="1:8" x14ac:dyDescent="0.2">
      <c r="A714" s="22" t="str">
        <f t="shared" si="11"/>
        <v>Quindíop1Tasa de mortalidad en niñez</v>
      </c>
      <c r="B714" s="67" t="s">
        <v>24</v>
      </c>
      <c r="C714" s="75" t="s">
        <v>139</v>
      </c>
      <c r="D714" s="65" t="s">
        <v>115</v>
      </c>
      <c r="E714" s="22" t="s">
        <v>107</v>
      </c>
      <c r="F714" s="76">
        <v>707</v>
      </c>
      <c r="G714" s="76">
        <v>41006</v>
      </c>
      <c r="H714" s="22">
        <v>1000</v>
      </c>
    </row>
    <row r="715" spans="1:8" x14ac:dyDescent="0.2">
      <c r="A715" s="22" t="str">
        <f t="shared" si="11"/>
        <v>Quindíop2Tasa de mortalidad en niñez</v>
      </c>
      <c r="B715" s="67" t="s">
        <v>24</v>
      </c>
      <c r="C715" s="75" t="s">
        <v>139</v>
      </c>
      <c r="D715" s="65" t="s">
        <v>116</v>
      </c>
      <c r="E715" s="22" t="s">
        <v>108</v>
      </c>
      <c r="F715" s="76">
        <v>398</v>
      </c>
      <c r="G715" s="76">
        <v>29783</v>
      </c>
      <c r="H715" s="22">
        <v>1000</v>
      </c>
    </row>
    <row r="716" spans="1:8" x14ac:dyDescent="0.2">
      <c r="A716" s="22" t="str">
        <f t="shared" si="11"/>
        <v>Risaraldap1Tasa de mortalidad en niñez</v>
      </c>
      <c r="B716" s="22" t="s">
        <v>25</v>
      </c>
      <c r="C716" s="75" t="s">
        <v>139</v>
      </c>
      <c r="D716" s="65" t="s">
        <v>115</v>
      </c>
      <c r="E716" s="22" t="s">
        <v>107</v>
      </c>
      <c r="F716" s="76">
        <v>1340</v>
      </c>
      <c r="G716" s="76">
        <v>76496</v>
      </c>
      <c r="H716" s="22">
        <v>1000</v>
      </c>
    </row>
    <row r="717" spans="1:8" x14ac:dyDescent="0.2">
      <c r="A717" s="22" t="str">
        <f t="shared" si="11"/>
        <v>Risaraldap2Tasa de mortalidad en niñez</v>
      </c>
      <c r="B717" s="55" t="s">
        <v>25</v>
      </c>
      <c r="C717" s="75" t="s">
        <v>139</v>
      </c>
      <c r="D717" s="65" t="s">
        <v>116</v>
      </c>
      <c r="E717" s="22" t="s">
        <v>108</v>
      </c>
      <c r="F717" s="76">
        <v>772</v>
      </c>
      <c r="G717" s="76">
        <v>57265</v>
      </c>
      <c r="H717" s="22">
        <v>1000</v>
      </c>
    </row>
    <row r="718" spans="1:8" x14ac:dyDescent="0.2">
      <c r="A718" s="22" t="str">
        <f t="shared" si="11"/>
        <v>Santanderp1Tasa de mortalidad en niñez</v>
      </c>
      <c r="B718" s="22" t="s">
        <v>27</v>
      </c>
      <c r="C718" s="75" t="s">
        <v>139</v>
      </c>
      <c r="D718" s="65" t="s">
        <v>115</v>
      </c>
      <c r="E718" s="22" t="s">
        <v>107</v>
      </c>
      <c r="F718" s="76">
        <v>2539</v>
      </c>
      <c r="G718" s="76">
        <v>190997</v>
      </c>
      <c r="H718" s="22">
        <v>1000</v>
      </c>
    </row>
    <row r="719" spans="1:8" x14ac:dyDescent="0.2">
      <c r="A719" s="22" t="str">
        <f t="shared" si="11"/>
        <v>Santanderp2Tasa de mortalidad en niñez</v>
      </c>
      <c r="B719" s="55" t="s">
        <v>27</v>
      </c>
      <c r="C719" s="75" t="s">
        <v>139</v>
      </c>
      <c r="D719" s="65" t="s">
        <v>116</v>
      </c>
      <c r="E719" s="22" t="s">
        <v>108</v>
      </c>
      <c r="F719" s="76">
        <v>1598</v>
      </c>
      <c r="G719" s="76">
        <v>154596</v>
      </c>
      <c r="H719" s="22">
        <v>1000</v>
      </c>
    </row>
    <row r="720" spans="1:8" x14ac:dyDescent="0.2">
      <c r="A720" s="22" t="str">
        <f t="shared" si="11"/>
        <v>Sucrep1Tasa de mortalidad en niñez</v>
      </c>
      <c r="B720" s="22" t="s">
        <v>28</v>
      </c>
      <c r="C720" s="75" t="s">
        <v>139</v>
      </c>
      <c r="D720" s="65" t="s">
        <v>115</v>
      </c>
      <c r="E720" s="22" t="s">
        <v>107</v>
      </c>
      <c r="F720" s="76">
        <v>1287</v>
      </c>
      <c r="G720" s="76">
        <v>91534</v>
      </c>
      <c r="H720" s="22">
        <v>1000</v>
      </c>
    </row>
    <row r="721" spans="1:8" x14ac:dyDescent="0.2">
      <c r="A721" s="22" t="str">
        <f t="shared" si="11"/>
        <v>Sucrep2Tasa de mortalidad en niñez</v>
      </c>
      <c r="B721" s="55" t="s">
        <v>28</v>
      </c>
      <c r="C721" s="75" t="s">
        <v>139</v>
      </c>
      <c r="D721" s="65" t="s">
        <v>116</v>
      </c>
      <c r="E721" s="22" t="s">
        <v>108</v>
      </c>
      <c r="F721" s="76">
        <v>939</v>
      </c>
      <c r="G721" s="76">
        <v>75472</v>
      </c>
      <c r="H721" s="22">
        <v>1000</v>
      </c>
    </row>
    <row r="722" spans="1:8" x14ac:dyDescent="0.2">
      <c r="A722" s="22" t="str">
        <f t="shared" si="11"/>
        <v>Tolimap1Tasa de mortalidad en niñez</v>
      </c>
      <c r="B722" s="22" t="s">
        <v>29</v>
      </c>
      <c r="C722" s="75" t="s">
        <v>139</v>
      </c>
      <c r="D722" s="65" t="s">
        <v>115</v>
      </c>
      <c r="E722" s="22" t="s">
        <v>107</v>
      </c>
      <c r="F722" s="76">
        <v>2210</v>
      </c>
      <c r="G722" s="76">
        <v>130016</v>
      </c>
      <c r="H722" s="22">
        <v>1000</v>
      </c>
    </row>
    <row r="723" spans="1:8" x14ac:dyDescent="0.2">
      <c r="A723" s="22" t="str">
        <f t="shared" si="11"/>
        <v>Tolimap2Tasa de mortalidad en niñez</v>
      </c>
      <c r="B723" s="55" t="s">
        <v>29</v>
      </c>
      <c r="C723" s="75" t="s">
        <v>139</v>
      </c>
      <c r="D723" s="65" t="s">
        <v>116</v>
      </c>
      <c r="E723" s="22" t="s">
        <v>108</v>
      </c>
      <c r="F723" s="76">
        <v>1264</v>
      </c>
      <c r="G723" s="76">
        <v>94565</v>
      </c>
      <c r="H723" s="22">
        <v>1000</v>
      </c>
    </row>
    <row r="724" spans="1:8" x14ac:dyDescent="0.2">
      <c r="A724" s="22" t="str">
        <f t="shared" si="11"/>
        <v>Valle del Caucap1Tasa de mortalidad en niñez</v>
      </c>
      <c r="B724" s="22" t="s">
        <v>33</v>
      </c>
      <c r="C724" s="75" t="s">
        <v>139</v>
      </c>
      <c r="D724" s="65" t="s">
        <v>115</v>
      </c>
      <c r="E724" s="22" t="s">
        <v>107</v>
      </c>
      <c r="F724" s="76">
        <v>5402</v>
      </c>
      <c r="G724" s="76">
        <v>357521</v>
      </c>
      <c r="H724" s="22">
        <v>1000</v>
      </c>
    </row>
    <row r="725" spans="1:8" x14ac:dyDescent="0.2">
      <c r="A725" s="22" t="str">
        <f t="shared" si="11"/>
        <v>Valle del Caucap2Tasa de mortalidad en niñez</v>
      </c>
      <c r="B725" s="55" t="s">
        <v>33</v>
      </c>
      <c r="C725" s="75" t="s">
        <v>139</v>
      </c>
      <c r="D725" s="65" t="s">
        <v>116</v>
      </c>
      <c r="E725" s="22" t="s">
        <v>108</v>
      </c>
      <c r="F725" s="76">
        <v>3300</v>
      </c>
      <c r="G725" s="76">
        <v>269736</v>
      </c>
      <c r="H725" s="22">
        <v>1000</v>
      </c>
    </row>
    <row r="726" spans="1:8" x14ac:dyDescent="0.2">
      <c r="A726" s="22" t="str">
        <f t="shared" si="11"/>
        <v>Vaupésp1Tasa de mortalidad en niñez</v>
      </c>
      <c r="B726" s="22" t="s">
        <v>30</v>
      </c>
      <c r="C726" s="75" t="s">
        <v>139</v>
      </c>
      <c r="D726" s="65" t="s">
        <v>115</v>
      </c>
      <c r="E726" s="22" t="s">
        <v>107</v>
      </c>
      <c r="F726" s="76">
        <v>166</v>
      </c>
      <c r="G726" s="76">
        <v>3624</v>
      </c>
      <c r="H726" s="22">
        <v>1000</v>
      </c>
    </row>
    <row r="727" spans="1:8" x14ac:dyDescent="0.2">
      <c r="A727" s="22" t="str">
        <f t="shared" si="11"/>
        <v>Vaupésp2Tasa de mortalidad en niñez</v>
      </c>
      <c r="B727" s="55" t="s">
        <v>30</v>
      </c>
      <c r="C727" s="75" t="s">
        <v>139</v>
      </c>
      <c r="D727" s="65" t="s">
        <v>116</v>
      </c>
      <c r="E727" s="22" t="s">
        <v>108</v>
      </c>
      <c r="F727" s="76">
        <v>130</v>
      </c>
      <c r="G727" s="76">
        <v>3002</v>
      </c>
      <c r="H727" s="22">
        <v>1000</v>
      </c>
    </row>
    <row r="728" spans="1:8" x14ac:dyDescent="0.2">
      <c r="A728" s="22" t="str">
        <f t="shared" si="11"/>
        <v>Vichadap1Tasa de mortalidad en niñez</v>
      </c>
      <c r="B728" s="22" t="s">
        <v>31</v>
      </c>
      <c r="C728" s="75" t="s">
        <v>139</v>
      </c>
      <c r="D728" s="65" t="s">
        <v>115</v>
      </c>
      <c r="E728" s="22" t="s">
        <v>107</v>
      </c>
      <c r="F728" s="76">
        <v>236</v>
      </c>
      <c r="G728" s="76">
        <v>4745</v>
      </c>
      <c r="H728" s="22">
        <v>1000</v>
      </c>
    </row>
    <row r="729" spans="1:8" x14ac:dyDescent="0.2">
      <c r="A729" s="22" t="str">
        <f t="shared" si="11"/>
        <v>Vichadap2Tasa de mortalidad en niñez</v>
      </c>
      <c r="B729" s="55" t="s">
        <v>31</v>
      </c>
      <c r="C729" s="75" t="s">
        <v>139</v>
      </c>
      <c r="D729" s="65" t="s">
        <v>116</v>
      </c>
      <c r="E729" s="22" t="s">
        <v>108</v>
      </c>
      <c r="F729" s="76">
        <v>160</v>
      </c>
      <c r="G729" s="76">
        <v>5219</v>
      </c>
      <c r="H729" s="22">
        <v>1000</v>
      </c>
    </row>
    <row r="730" spans="1:8" x14ac:dyDescent="0.2">
      <c r="A730" s="22" t="str">
        <f t="shared" si="11"/>
        <v>Amazonasp1Tasa de Mortalidad Neonatal</v>
      </c>
      <c r="B730" s="77" t="s">
        <v>0</v>
      </c>
      <c r="C730" s="75" t="s">
        <v>140</v>
      </c>
      <c r="D730" s="65" t="s">
        <v>115</v>
      </c>
      <c r="E730" s="22" t="s">
        <v>107</v>
      </c>
      <c r="F730" s="76">
        <v>108</v>
      </c>
      <c r="G730" s="76">
        <v>7445</v>
      </c>
      <c r="H730" s="22">
        <v>1000</v>
      </c>
    </row>
    <row r="731" spans="1:8" x14ac:dyDescent="0.2">
      <c r="A731" s="22" t="str">
        <f t="shared" si="11"/>
        <v>Amazonasp2Tasa de Mortalidad Neonatal</v>
      </c>
      <c r="B731" s="55" t="s">
        <v>0</v>
      </c>
      <c r="C731" s="75" t="s">
        <v>140</v>
      </c>
      <c r="D731" s="65" t="s">
        <v>116</v>
      </c>
      <c r="E731" s="22" t="s">
        <v>108</v>
      </c>
      <c r="F731" s="76">
        <v>70</v>
      </c>
      <c r="G731" s="76">
        <v>7356</v>
      </c>
      <c r="H731" s="22">
        <v>1000</v>
      </c>
    </row>
    <row r="732" spans="1:8" x14ac:dyDescent="0.2">
      <c r="A732" s="22" t="str">
        <f t="shared" si="11"/>
        <v>Antioquiap2Tasa de Mortalidad Neonatal</v>
      </c>
      <c r="B732" s="55" t="s">
        <v>1</v>
      </c>
      <c r="C732" s="75" t="s">
        <v>140</v>
      </c>
      <c r="D732" s="65" t="s">
        <v>116</v>
      </c>
      <c r="E732" s="22" t="s">
        <v>108</v>
      </c>
      <c r="F732" s="76">
        <v>2419</v>
      </c>
      <c r="G732" s="76">
        <v>380662</v>
      </c>
      <c r="H732" s="22">
        <v>1000</v>
      </c>
    </row>
    <row r="733" spans="1:8" x14ac:dyDescent="0.2">
      <c r="A733" s="22" t="str">
        <f t="shared" si="11"/>
        <v>Antioquiap1Tasa de Mortalidad Neonatal</v>
      </c>
      <c r="B733" s="22" t="s">
        <v>1</v>
      </c>
      <c r="C733" s="75" t="s">
        <v>140</v>
      </c>
      <c r="D733" s="65" t="s">
        <v>115</v>
      </c>
      <c r="E733" s="22" t="s">
        <v>107</v>
      </c>
      <c r="F733" s="76">
        <v>4356</v>
      </c>
      <c r="G733" s="76">
        <v>536377</v>
      </c>
      <c r="H733" s="22">
        <v>1000</v>
      </c>
    </row>
    <row r="734" spans="1:8" x14ac:dyDescent="0.2">
      <c r="A734" s="22" t="str">
        <f t="shared" si="11"/>
        <v>Araucap1Tasa de Mortalidad Neonatal</v>
      </c>
      <c r="B734" s="22" t="s">
        <v>2</v>
      </c>
      <c r="C734" s="75" t="s">
        <v>140</v>
      </c>
      <c r="D734" s="65" t="s">
        <v>115</v>
      </c>
      <c r="E734" s="22" t="s">
        <v>107</v>
      </c>
      <c r="F734" s="76">
        <v>210</v>
      </c>
      <c r="G734" s="76">
        <v>29117</v>
      </c>
      <c r="H734" s="22">
        <v>1000</v>
      </c>
    </row>
    <row r="735" spans="1:8" x14ac:dyDescent="0.2">
      <c r="A735" s="22" t="str">
        <f t="shared" si="11"/>
        <v>Araucap2Tasa de Mortalidad Neonatal</v>
      </c>
      <c r="B735" s="55" t="s">
        <v>2</v>
      </c>
      <c r="C735" s="75" t="s">
        <v>140</v>
      </c>
      <c r="D735" s="65" t="s">
        <v>116</v>
      </c>
      <c r="E735" s="22" t="s">
        <v>108</v>
      </c>
      <c r="F735" s="76">
        <v>128</v>
      </c>
      <c r="G735" s="76">
        <v>21142</v>
      </c>
      <c r="H735" s="22">
        <v>1000</v>
      </c>
    </row>
    <row r="736" spans="1:8" x14ac:dyDescent="0.2">
      <c r="A736" s="22" t="str">
        <f t="shared" si="11"/>
        <v>San Andrés y Providenciap1Tasa de Mortalidad Neonatal</v>
      </c>
      <c r="B736" s="72" t="s">
        <v>26</v>
      </c>
      <c r="C736" s="75" t="s">
        <v>140</v>
      </c>
      <c r="D736" s="65" t="s">
        <v>115</v>
      </c>
      <c r="E736" s="22" t="s">
        <v>107</v>
      </c>
      <c r="F736" s="76">
        <v>70</v>
      </c>
      <c r="G736" s="76">
        <v>5371</v>
      </c>
      <c r="H736" s="22">
        <v>1000</v>
      </c>
    </row>
    <row r="737" spans="1:8" x14ac:dyDescent="0.2">
      <c r="A737" s="22" t="str">
        <f t="shared" si="11"/>
        <v>San Andrés y Providenciap2Tasa de Mortalidad Neonatal</v>
      </c>
      <c r="B737" s="72" t="s">
        <v>26</v>
      </c>
      <c r="C737" s="75" t="s">
        <v>140</v>
      </c>
      <c r="D737" s="65" t="s">
        <v>116</v>
      </c>
      <c r="E737" s="22" t="s">
        <v>108</v>
      </c>
      <c r="F737" s="76">
        <v>59</v>
      </c>
      <c r="G737" s="76">
        <v>4270</v>
      </c>
      <c r="H737" s="22">
        <v>1000</v>
      </c>
    </row>
    <row r="738" spans="1:8" x14ac:dyDescent="0.2">
      <c r="A738" s="22" t="str">
        <f t="shared" si="11"/>
        <v>Atlánticop2Tasa de Mortalidad Neonatal</v>
      </c>
      <c r="B738" s="55" t="s">
        <v>3</v>
      </c>
      <c r="C738" s="75" t="s">
        <v>140</v>
      </c>
      <c r="D738" s="65" t="s">
        <v>116</v>
      </c>
      <c r="E738" s="22" t="s">
        <v>108</v>
      </c>
      <c r="F738" s="76">
        <v>1836</v>
      </c>
      <c r="G738" s="76">
        <v>195621</v>
      </c>
      <c r="H738" s="22">
        <v>1000</v>
      </c>
    </row>
    <row r="739" spans="1:8" x14ac:dyDescent="0.2">
      <c r="A739" s="22" t="str">
        <f t="shared" si="11"/>
        <v>Atlánticop1Tasa de Mortalidad Neonatal</v>
      </c>
      <c r="B739" s="22" t="s">
        <v>3</v>
      </c>
      <c r="C739" s="75" t="s">
        <v>140</v>
      </c>
      <c r="D739" s="65" t="s">
        <v>115</v>
      </c>
      <c r="E739" s="22" t="s">
        <v>107</v>
      </c>
      <c r="F739" s="76">
        <v>2394</v>
      </c>
      <c r="G739" s="76">
        <v>238112</v>
      </c>
      <c r="H739" s="22">
        <v>1000</v>
      </c>
    </row>
    <row r="740" spans="1:8" x14ac:dyDescent="0.2">
      <c r="A740" s="22" t="str">
        <f t="shared" si="11"/>
        <v>Bogotáp2Tasa de Mortalidad Neonatal</v>
      </c>
      <c r="B740" s="72" t="s">
        <v>4</v>
      </c>
      <c r="C740" s="75" t="s">
        <v>140</v>
      </c>
      <c r="D740" s="65" t="s">
        <v>116</v>
      </c>
      <c r="E740" s="22" t="s">
        <v>108</v>
      </c>
      <c r="F740" s="76">
        <v>3585</v>
      </c>
      <c r="G740" s="76">
        <v>522365</v>
      </c>
      <c r="H740" s="22">
        <v>1000</v>
      </c>
    </row>
    <row r="741" spans="1:8" x14ac:dyDescent="0.2">
      <c r="A741" s="22" t="str">
        <f t="shared" si="11"/>
        <v>Bogotáp1Tasa de Mortalidad Neonatal</v>
      </c>
      <c r="B741" s="72" t="s">
        <v>4</v>
      </c>
      <c r="C741" s="75" t="s">
        <v>140</v>
      </c>
      <c r="D741" s="65" t="s">
        <v>115</v>
      </c>
      <c r="E741" s="22" t="s">
        <v>107</v>
      </c>
      <c r="F741" s="76">
        <v>5775</v>
      </c>
      <c r="G741" s="76">
        <v>687959</v>
      </c>
      <c r="H741" s="22">
        <v>1000</v>
      </c>
    </row>
    <row r="742" spans="1:8" x14ac:dyDescent="0.2">
      <c r="A742" s="22" t="str">
        <f t="shared" si="11"/>
        <v>Bolívarp2Tasa de Mortalidad Neonatal</v>
      </c>
      <c r="B742" s="55" t="s">
        <v>5</v>
      </c>
      <c r="C742" s="75" t="s">
        <v>140</v>
      </c>
      <c r="D742" s="65" t="s">
        <v>116</v>
      </c>
      <c r="E742" s="22" t="s">
        <v>108</v>
      </c>
      <c r="F742" s="76">
        <v>1335</v>
      </c>
      <c r="G742" s="76">
        <v>179914</v>
      </c>
      <c r="H742" s="22">
        <v>1000</v>
      </c>
    </row>
    <row r="743" spans="1:8" x14ac:dyDescent="0.2">
      <c r="A743" s="22" t="str">
        <f t="shared" si="11"/>
        <v>Bolívarp1Tasa de Mortalidad Neonatal</v>
      </c>
      <c r="B743" s="22" t="s">
        <v>5</v>
      </c>
      <c r="C743" s="75" t="s">
        <v>140</v>
      </c>
      <c r="D743" s="65" t="s">
        <v>115</v>
      </c>
      <c r="E743" s="22" t="s">
        <v>107</v>
      </c>
      <c r="F743" s="76">
        <v>1634</v>
      </c>
      <c r="G743" s="76">
        <v>192071</v>
      </c>
      <c r="H743" s="22">
        <v>1000</v>
      </c>
    </row>
    <row r="744" spans="1:8" x14ac:dyDescent="0.2">
      <c r="A744" s="22" t="str">
        <f t="shared" si="11"/>
        <v>Boyacáp1Tasa de Mortalidad Neonatal</v>
      </c>
      <c r="B744" s="22" t="s">
        <v>6</v>
      </c>
      <c r="C744" s="75" t="s">
        <v>140</v>
      </c>
      <c r="D744" s="65" t="s">
        <v>115</v>
      </c>
      <c r="E744" s="22" t="s">
        <v>107</v>
      </c>
      <c r="F744" s="76">
        <v>1016</v>
      </c>
      <c r="G744" s="76">
        <v>115741</v>
      </c>
      <c r="H744" s="22">
        <v>1000</v>
      </c>
    </row>
    <row r="745" spans="1:8" x14ac:dyDescent="0.2">
      <c r="A745" s="22" t="str">
        <f t="shared" si="11"/>
        <v>Boyacáp2Tasa de Mortalidad Neonatal</v>
      </c>
      <c r="B745" s="55" t="s">
        <v>6</v>
      </c>
      <c r="C745" s="75" t="s">
        <v>140</v>
      </c>
      <c r="D745" s="65" t="s">
        <v>116</v>
      </c>
      <c r="E745" s="22" t="s">
        <v>108</v>
      </c>
      <c r="F745" s="76">
        <v>486</v>
      </c>
      <c r="G745" s="76">
        <v>81923</v>
      </c>
      <c r="H745" s="22">
        <v>1000</v>
      </c>
    </row>
    <row r="746" spans="1:8" x14ac:dyDescent="0.2">
      <c r="A746" s="22" t="str">
        <f t="shared" si="11"/>
        <v>Caldasp1Tasa de Mortalidad Neonatal</v>
      </c>
      <c r="B746" s="22" t="s">
        <v>7</v>
      </c>
      <c r="C746" s="75" t="s">
        <v>140</v>
      </c>
      <c r="D746" s="65" t="s">
        <v>115</v>
      </c>
      <c r="E746" s="22" t="s">
        <v>107</v>
      </c>
      <c r="F746" s="76">
        <v>691</v>
      </c>
      <c r="G746" s="76">
        <v>75312</v>
      </c>
      <c r="H746" s="22">
        <v>1000</v>
      </c>
    </row>
    <row r="747" spans="1:8" x14ac:dyDescent="0.2">
      <c r="A747" s="22" t="str">
        <f t="shared" si="11"/>
        <v>Caldasp2Tasa de Mortalidad Neonatal</v>
      </c>
      <c r="B747" s="55" t="s">
        <v>7</v>
      </c>
      <c r="C747" s="75" t="s">
        <v>140</v>
      </c>
      <c r="D747" s="65" t="s">
        <v>116</v>
      </c>
      <c r="E747" s="22" t="s">
        <v>108</v>
      </c>
      <c r="F747" s="76">
        <v>401</v>
      </c>
      <c r="G747" s="76">
        <v>51205</v>
      </c>
      <c r="H747" s="22">
        <v>1000</v>
      </c>
    </row>
    <row r="748" spans="1:8" x14ac:dyDescent="0.2">
      <c r="A748" s="22" t="str">
        <f t="shared" si="11"/>
        <v>Caquetáp1Tasa de Mortalidad Neonatal</v>
      </c>
      <c r="B748" s="22" t="s">
        <v>8</v>
      </c>
      <c r="C748" s="75" t="s">
        <v>140</v>
      </c>
      <c r="D748" s="65" t="s">
        <v>115</v>
      </c>
      <c r="E748" s="22" t="s">
        <v>107</v>
      </c>
      <c r="F748" s="76">
        <v>510</v>
      </c>
      <c r="G748" s="76">
        <v>43476</v>
      </c>
      <c r="H748" s="22">
        <v>1000</v>
      </c>
    </row>
    <row r="749" spans="1:8" x14ac:dyDescent="0.2">
      <c r="A749" s="22" t="str">
        <f t="shared" si="11"/>
        <v>Caquetáp2Tasa de Mortalidad Neonatal</v>
      </c>
      <c r="B749" s="55" t="s">
        <v>8</v>
      </c>
      <c r="C749" s="75" t="s">
        <v>140</v>
      </c>
      <c r="D749" s="65" t="s">
        <v>116</v>
      </c>
      <c r="E749" s="22" t="s">
        <v>108</v>
      </c>
      <c r="F749" s="76">
        <v>252</v>
      </c>
      <c r="G749" s="76">
        <v>37904</v>
      </c>
      <c r="H749" s="22">
        <v>1000</v>
      </c>
    </row>
    <row r="750" spans="1:8" x14ac:dyDescent="0.2">
      <c r="A750" s="22" t="str">
        <f t="shared" si="11"/>
        <v>Casanarep1Tasa de Mortalidad Neonatal</v>
      </c>
      <c r="B750" s="22" t="s">
        <v>9</v>
      </c>
      <c r="C750" s="75" t="s">
        <v>140</v>
      </c>
      <c r="D750" s="65" t="s">
        <v>115</v>
      </c>
      <c r="E750" s="22" t="s">
        <v>107</v>
      </c>
      <c r="F750" s="76">
        <v>288</v>
      </c>
      <c r="G750" s="76">
        <v>36577</v>
      </c>
      <c r="H750" s="22">
        <v>1000</v>
      </c>
    </row>
    <row r="751" spans="1:8" x14ac:dyDescent="0.2">
      <c r="A751" s="22" t="str">
        <f t="shared" si="11"/>
        <v>Casanarep2Tasa de Mortalidad Neonatal</v>
      </c>
      <c r="B751" s="55" t="s">
        <v>9</v>
      </c>
      <c r="C751" s="75" t="s">
        <v>140</v>
      </c>
      <c r="D751" s="65" t="s">
        <v>116</v>
      </c>
      <c r="E751" s="22" t="s">
        <v>108</v>
      </c>
      <c r="F751" s="76">
        <v>182</v>
      </c>
      <c r="G751" s="76">
        <v>34800</v>
      </c>
      <c r="H751" s="22">
        <v>1000</v>
      </c>
    </row>
    <row r="752" spans="1:8" x14ac:dyDescent="0.2">
      <c r="A752" s="22" t="str">
        <f t="shared" si="11"/>
        <v>Caucap1Tasa de Mortalidad Neonatal</v>
      </c>
      <c r="B752" s="22" t="s">
        <v>10</v>
      </c>
      <c r="C752" s="75" t="s">
        <v>140</v>
      </c>
      <c r="D752" s="65" t="s">
        <v>115</v>
      </c>
      <c r="E752" s="22" t="s">
        <v>107</v>
      </c>
      <c r="F752" s="76">
        <v>1093</v>
      </c>
      <c r="G752" s="76">
        <v>105817</v>
      </c>
      <c r="H752" s="22">
        <v>1000</v>
      </c>
    </row>
    <row r="753" spans="1:8" x14ac:dyDescent="0.2">
      <c r="A753" s="22" t="str">
        <f t="shared" si="11"/>
        <v>Caucap2Tasa de Mortalidad Neonatal</v>
      </c>
      <c r="B753" s="55" t="s">
        <v>10</v>
      </c>
      <c r="C753" s="75" t="s">
        <v>140</v>
      </c>
      <c r="D753" s="65" t="s">
        <v>116</v>
      </c>
      <c r="E753" s="22" t="s">
        <v>108</v>
      </c>
      <c r="F753" s="76">
        <v>737</v>
      </c>
      <c r="G753" s="76">
        <v>89172</v>
      </c>
      <c r="H753" s="22">
        <v>1000</v>
      </c>
    </row>
    <row r="754" spans="1:8" x14ac:dyDescent="0.2">
      <c r="A754" s="22" t="str">
        <f t="shared" si="11"/>
        <v>Cesarp1Tasa de Mortalidad Neonatal</v>
      </c>
      <c r="B754" s="22" t="s">
        <v>11</v>
      </c>
      <c r="C754" s="75" t="s">
        <v>140</v>
      </c>
      <c r="D754" s="65" t="s">
        <v>115</v>
      </c>
      <c r="E754" s="22" t="s">
        <v>107</v>
      </c>
      <c r="F754" s="76">
        <v>1290</v>
      </c>
      <c r="G754" s="76">
        <v>122276</v>
      </c>
      <c r="H754" s="22">
        <v>1000</v>
      </c>
    </row>
    <row r="755" spans="1:8" x14ac:dyDescent="0.2">
      <c r="A755" s="22" t="str">
        <f t="shared" si="11"/>
        <v>Cesarp2Tasa de Mortalidad Neonatal</v>
      </c>
      <c r="B755" s="55" t="s">
        <v>11</v>
      </c>
      <c r="C755" s="75" t="s">
        <v>140</v>
      </c>
      <c r="D755" s="65" t="s">
        <v>116</v>
      </c>
      <c r="E755" s="22" t="s">
        <v>108</v>
      </c>
      <c r="F755" s="76">
        <v>905</v>
      </c>
      <c r="G755" s="76">
        <v>104870</v>
      </c>
      <c r="H755" s="22">
        <v>1000</v>
      </c>
    </row>
    <row r="756" spans="1:8" x14ac:dyDescent="0.2">
      <c r="A756" s="22" t="str">
        <f t="shared" si="11"/>
        <v>Chocóp1Tasa de Mortalidad Neonatal</v>
      </c>
      <c r="B756" s="22" t="s">
        <v>12</v>
      </c>
      <c r="C756" s="75" t="s">
        <v>140</v>
      </c>
      <c r="D756" s="65" t="s">
        <v>115</v>
      </c>
      <c r="E756" s="22" t="s">
        <v>107</v>
      </c>
      <c r="F756" s="76">
        <v>630</v>
      </c>
      <c r="G756" s="76">
        <v>32790</v>
      </c>
      <c r="H756" s="22">
        <v>1000</v>
      </c>
    </row>
    <row r="757" spans="1:8" x14ac:dyDescent="0.2">
      <c r="A757" s="22" t="str">
        <f t="shared" si="11"/>
        <v>Chocóp2Tasa de Mortalidad Neonatal</v>
      </c>
      <c r="B757" s="55" t="s">
        <v>12</v>
      </c>
      <c r="C757" s="75" t="s">
        <v>140</v>
      </c>
      <c r="D757" s="65" t="s">
        <v>116</v>
      </c>
      <c r="E757" s="22" t="s">
        <v>108</v>
      </c>
      <c r="F757" s="76">
        <v>479</v>
      </c>
      <c r="G757" s="76">
        <v>32946</v>
      </c>
      <c r="H757" s="22">
        <v>1000</v>
      </c>
    </row>
    <row r="758" spans="1:8" x14ac:dyDescent="0.2">
      <c r="A758" s="22" t="str">
        <f t="shared" si="11"/>
        <v>Córdobap1Tasa de Mortalidad Neonatal</v>
      </c>
      <c r="B758" s="22" t="s">
        <v>13</v>
      </c>
      <c r="C758" s="75" t="s">
        <v>140</v>
      </c>
      <c r="D758" s="65" t="s">
        <v>115</v>
      </c>
      <c r="E758" s="22" t="s">
        <v>107</v>
      </c>
      <c r="F758" s="76">
        <v>1788</v>
      </c>
      <c r="G758" s="76">
        <v>147613</v>
      </c>
      <c r="H758" s="22">
        <v>1000</v>
      </c>
    </row>
    <row r="759" spans="1:8" x14ac:dyDescent="0.2">
      <c r="A759" s="22" t="str">
        <f t="shared" si="11"/>
        <v>Córdobap2Tasa de Mortalidad Neonatal</v>
      </c>
      <c r="B759" s="55" t="s">
        <v>13</v>
      </c>
      <c r="C759" s="75" t="s">
        <v>140</v>
      </c>
      <c r="D759" s="65" t="s">
        <v>116</v>
      </c>
      <c r="E759" s="22" t="s">
        <v>108</v>
      </c>
      <c r="F759" s="76">
        <v>1374</v>
      </c>
      <c r="G759" s="76">
        <v>135964</v>
      </c>
      <c r="H759" s="22">
        <v>1000</v>
      </c>
    </row>
    <row r="760" spans="1:8" x14ac:dyDescent="0.2">
      <c r="A760" s="22" t="str">
        <f t="shared" si="11"/>
        <v>Cundinamarcap1Tasa de Mortalidad Neonatal</v>
      </c>
      <c r="B760" s="22" t="s">
        <v>14</v>
      </c>
      <c r="C760" s="75" t="s">
        <v>140</v>
      </c>
      <c r="D760" s="65" t="s">
        <v>115</v>
      </c>
      <c r="E760" s="22" t="s">
        <v>107</v>
      </c>
      <c r="F760" s="76">
        <v>1781</v>
      </c>
      <c r="G760" s="76">
        <v>217412</v>
      </c>
      <c r="H760" s="22">
        <v>1000</v>
      </c>
    </row>
    <row r="761" spans="1:8" x14ac:dyDescent="0.2">
      <c r="A761" s="22" t="str">
        <f t="shared" si="11"/>
        <v>Cundinamarcap2Tasa de Mortalidad Neonatal</v>
      </c>
      <c r="B761" s="55" t="s">
        <v>14</v>
      </c>
      <c r="C761" s="75" t="s">
        <v>140</v>
      </c>
      <c r="D761" s="65" t="s">
        <v>116</v>
      </c>
      <c r="E761" s="22" t="s">
        <v>108</v>
      </c>
      <c r="F761" s="76">
        <v>1174</v>
      </c>
      <c r="G761" s="76">
        <v>172988</v>
      </c>
      <c r="H761" s="22">
        <v>1000</v>
      </c>
    </row>
    <row r="762" spans="1:8" x14ac:dyDescent="0.2">
      <c r="A762" s="22" t="str">
        <f t="shared" si="11"/>
        <v>Guainíap1Tasa de Mortalidad Neonatal</v>
      </c>
      <c r="B762" s="22" t="s">
        <v>15</v>
      </c>
      <c r="C762" s="75" t="s">
        <v>140</v>
      </c>
      <c r="D762" s="65" t="s">
        <v>115</v>
      </c>
      <c r="E762" s="22" t="s">
        <v>107</v>
      </c>
      <c r="F762" s="76">
        <v>53</v>
      </c>
      <c r="G762" s="76">
        <v>3328</v>
      </c>
      <c r="H762" s="22">
        <v>1000</v>
      </c>
    </row>
    <row r="763" spans="1:8" x14ac:dyDescent="0.2">
      <c r="A763" s="22" t="str">
        <f t="shared" si="11"/>
        <v>Guainíap2Tasa de Mortalidad Neonatal</v>
      </c>
      <c r="B763" s="55" t="s">
        <v>15</v>
      </c>
      <c r="C763" s="75" t="s">
        <v>140</v>
      </c>
      <c r="D763" s="65" t="s">
        <v>116</v>
      </c>
      <c r="E763" s="22" t="s">
        <v>108</v>
      </c>
      <c r="F763" s="76">
        <v>30</v>
      </c>
      <c r="G763" s="76">
        <v>2930</v>
      </c>
      <c r="H763" s="22">
        <v>1000</v>
      </c>
    </row>
    <row r="764" spans="1:8" x14ac:dyDescent="0.2">
      <c r="A764" s="22" t="str">
        <f t="shared" si="11"/>
        <v>Guaviarep1Tasa de Mortalidad Neonatal</v>
      </c>
      <c r="B764" s="22" t="s">
        <v>16</v>
      </c>
      <c r="C764" s="75" t="s">
        <v>140</v>
      </c>
      <c r="D764" s="65" t="s">
        <v>115</v>
      </c>
      <c r="E764" s="22" t="s">
        <v>107</v>
      </c>
      <c r="F764" s="76">
        <v>102</v>
      </c>
      <c r="G764" s="76">
        <v>8946</v>
      </c>
      <c r="H764" s="22">
        <v>1000</v>
      </c>
    </row>
    <row r="765" spans="1:8" x14ac:dyDescent="0.2">
      <c r="A765" s="22" t="str">
        <f t="shared" si="11"/>
        <v>Guaviarep2Tasa de Mortalidad Neonatal</v>
      </c>
      <c r="B765" s="55" t="s">
        <v>16</v>
      </c>
      <c r="C765" s="75" t="s">
        <v>140</v>
      </c>
      <c r="D765" s="65" t="s">
        <v>116</v>
      </c>
      <c r="E765" s="22" t="s">
        <v>108</v>
      </c>
      <c r="F765" s="76">
        <v>52</v>
      </c>
      <c r="G765" s="76">
        <v>5890</v>
      </c>
      <c r="H765" s="22">
        <v>1000</v>
      </c>
    </row>
    <row r="766" spans="1:8" x14ac:dyDescent="0.2">
      <c r="A766" s="22" t="str">
        <f t="shared" si="11"/>
        <v>Huilap1Tasa de Mortalidad Neonatal</v>
      </c>
      <c r="B766" s="22" t="s">
        <v>17</v>
      </c>
      <c r="C766" s="75" t="s">
        <v>140</v>
      </c>
      <c r="D766" s="65" t="s">
        <v>115</v>
      </c>
      <c r="E766" s="22" t="s">
        <v>107</v>
      </c>
      <c r="F766" s="76">
        <v>1044</v>
      </c>
      <c r="G766" s="76">
        <v>121890</v>
      </c>
      <c r="H766" s="22">
        <v>1000</v>
      </c>
    </row>
    <row r="767" spans="1:8" x14ac:dyDescent="0.2">
      <c r="A767" s="22" t="str">
        <f t="shared" si="11"/>
        <v>Huilap2Tasa de Mortalidad Neonatal</v>
      </c>
      <c r="B767" s="55" t="s">
        <v>17</v>
      </c>
      <c r="C767" s="75" t="s">
        <v>140</v>
      </c>
      <c r="D767" s="65" t="s">
        <v>116</v>
      </c>
      <c r="E767" s="22" t="s">
        <v>108</v>
      </c>
      <c r="F767" s="76">
        <v>680</v>
      </c>
      <c r="G767" s="76">
        <v>101404</v>
      </c>
      <c r="H767" s="22">
        <v>1000</v>
      </c>
    </row>
    <row r="768" spans="1:8" x14ac:dyDescent="0.2">
      <c r="A768" s="22" t="str">
        <f t="shared" si="11"/>
        <v>La Guajirap1Tasa de Mortalidad Neonatal</v>
      </c>
      <c r="B768" s="22" t="s">
        <v>18</v>
      </c>
      <c r="C768" s="75" t="s">
        <v>140</v>
      </c>
      <c r="D768" s="65" t="s">
        <v>115</v>
      </c>
      <c r="E768" s="22" t="s">
        <v>107</v>
      </c>
      <c r="F768" s="76">
        <v>849</v>
      </c>
      <c r="G768" s="76">
        <v>73757</v>
      </c>
      <c r="H768" s="22">
        <v>1000</v>
      </c>
    </row>
    <row r="769" spans="1:8" x14ac:dyDescent="0.2">
      <c r="A769" s="22" t="str">
        <f t="shared" si="11"/>
        <v>La Guajirap2Tasa de Mortalidad Neonatal</v>
      </c>
      <c r="B769" s="55" t="s">
        <v>18</v>
      </c>
      <c r="C769" s="75" t="s">
        <v>140</v>
      </c>
      <c r="D769" s="65" t="s">
        <v>116</v>
      </c>
      <c r="E769" s="22" t="s">
        <v>108</v>
      </c>
      <c r="F769" s="76">
        <v>740</v>
      </c>
      <c r="G769" s="76">
        <v>69049</v>
      </c>
      <c r="H769" s="22">
        <v>1000</v>
      </c>
    </row>
    <row r="770" spans="1:8" x14ac:dyDescent="0.2">
      <c r="A770" s="22" t="str">
        <f t="shared" si="11"/>
        <v>Magdalenap1Tasa de Mortalidad Neonatal</v>
      </c>
      <c r="B770" s="22" t="s">
        <v>19</v>
      </c>
      <c r="C770" s="75" t="s">
        <v>140</v>
      </c>
      <c r="D770" s="65" t="s">
        <v>115</v>
      </c>
      <c r="E770" s="22" t="s">
        <v>107</v>
      </c>
      <c r="F770" s="76">
        <v>1592</v>
      </c>
      <c r="G770" s="76">
        <v>131304</v>
      </c>
      <c r="H770" s="22">
        <v>1000</v>
      </c>
    </row>
    <row r="771" spans="1:8" x14ac:dyDescent="0.2">
      <c r="A771" s="22" t="str">
        <f t="shared" ref="A771:A834" si="12">CONCATENATE(B771,D771,C771)</f>
        <v>Magdalenap2Tasa de Mortalidad Neonatal</v>
      </c>
      <c r="B771" s="55" t="s">
        <v>19</v>
      </c>
      <c r="C771" s="75" t="s">
        <v>140</v>
      </c>
      <c r="D771" s="65" t="s">
        <v>116</v>
      </c>
      <c r="E771" s="22" t="s">
        <v>108</v>
      </c>
      <c r="F771" s="76">
        <v>999</v>
      </c>
      <c r="G771" s="76">
        <v>114298</v>
      </c>
      <c r="H771" s="22">
        <v>1000</v>
      </c>
    </row>
    <row r="772" spans="1:8" x14ac:dyDescent="0.2">
      <c r="A772" s="22" t="str">
        <f t="shared" si="12"/>
        <v>Metap1Tasa de Mortalidad Neonatal</v>
      </c>
      <c r="B772" s="22" t="s">
        <v>20</v>
      </c>
      <c r="C772" s="75" t="s">
        <v>140</v>
      </c>
      <c r="D772" s="65" t="s">
        <v>115</v>
      </c>
      <c r="E772" s="22" t="s">
        <v>107</v>
      </c>
      <c r="F772" s="76">
        <v>791</v>
      </c>
      <c r="G772" s="76">
        <v>92407</v>
      </c>
      <c r="H772" s="22">
        <v>1000</v>
      </c>
    </row>
    <row r="773" spans="1:8" x14ac:dyDescent="0.2">
      <c r="A773" s="22" t="str">
        <f t="shared" si="12"/>
        <v>Metap2Tasa de Mortalidad Neonatal</v>
      </c>
      <c r="B773" s="55" t="s">
        <v>20</v>
      </c>
      <c r="C773" s="75" t="s">
        <v>140</v>
      </c>
      <c r="D773" s="65" t="s">
        <v>116</v>
      </c>
      <c r="E773" s="22" t="s">
        <v>108</v>
      </c>
      <c r="F773" s="76">
        <v>559</v>
      </c>
      <c r="G773" s="76">
        <v>77773</v>
      </c>
      <c r="H773" s="22">
        <v>1000</v>
      </c>
    </row>
    <row r="774" spans="1:8" x14ac:dyDescent="0.2">
      <c r="A774" s="22" t="str">
        <f t="shared" si="12"/>
        <v>Nariñop1Tasa de Mortalidad Neonatal</v>
      </c>
      <c r="B774" s="22" t="s">
        <v>21</v>
      </c>
      <c r="C774" s="75" t="s">
        <v>140</v>
      </c>
      <c r="D774" s="65" t="s">
        <v>115</v>
      </c>
      <c r="E774" s="22" t="s">
        <v>107</v>
      </c>
      <c r="F774" s="76">
        <v>1200</v>
      </c>
      <c r="G774" s="76">
        <v>128080</v>
      </c>
      <c r="H774" s="22">
        <v>1000</v>
      </c>
    </row>
    <row r="775" spans="1:8" x14ac:dyDescent="0.2">
      <c r="A775" s="22" t="str">
        <f t="shared" si="12"/>
        <v>Nariñop2Tasa de Mortalidad Neonatal</v>
      </c>
      <c r="B775" s="55" t="s">
        <v>21</v>
      </c>
      <c r="C775" s="75" t="s">
        <v>140</v>
      </c>
      <c r="D775" s="65" t="s">
        <v>116</v>
      </c>
      <c r="E775" s="22" t="s">
        <v>108</v>
      </c>
      <c r="F775" s="76">
        <v>728</v>
      </c>
      <c r="G775" s="76">
        <v>89995</v>
      </c>
      <c r="H775" s="22">
        <v>1000</v>
      </c>
    </row>
    <row r="776" spans="1:8" x14ac:dyDescent="0.2">
      <c r="A776" s="22" t="str">
        <f t="shared" si="12"/>
        <v>Norte de Santanderp1Tasa de Mortalidad Neonatal</v>
      </c>
      <c r="B776" s="22" t="s">
        <v>22</v>
      </c>
      <c r="C776" s="75" t="s">
        <v>140</v>
      </c>
      <c r="D776" s="65" t="s">
        <v>115</v>
      </c>
      <c r="E776" s="22" t="s">
        <v>107</v>
      </c>
      <c r="F776" s="76">
        <v>1179</v>
      </c>
      <c r="G776" s="76">
        <v>128498</v>
      </c>
      <c r="H776" s="22">
        <v>1000</v>
      </c>
    </row>
    <row r="777" spans="1:8" x14ac:dyDescent="0.2">
      <c r="A777" s="22" t="str">
        <f t="shared" si="12"/>
        <v>Norte de Santanderp2Tasa de Mortalidad Neonatal</v>
      </c>
      <c r="B777" s="55" t="s">
        <v>22</v>
      </c>
      <c r="C777" s="75" t="s">
        <v>140</v>
      </c>
      <c r="D777" s="65" t="s">
        <v>116</v>
      </c>
      <c r="E777" s="22" t="s">
        <v>108</v>
      </c>
      <c r="F777" s="76">
        <v>734</v>
      </c>
      <c r="G777" s="76">
        <v>103117</v>
      </c>
      <c r="H777" s="22">
        <v>1000</v>
      </c>
    </row>
    <row r="778" spans="1:8" x14ac:dyDescent="0.2">
      <c r="A778" s="22" t="str">
        <f t="shared" si="12"/>
        <v>Putumayop1Tasa de Mortalidad Neonatal</v>
      </c>
      <c r="B778" s="22" t="s">
        <v>23</v>
      </c>
      <c r="C778" s="75" t="s">
        <v>140</v>
      </c>
      <c r="D778" s="65" t="s">
        <v>115</v>
      </c>
      <c r="E778" s="22" t="s">
        <v>107</v>
      </c>
      <c r="F778" s="76">
        <v>291</v>
      </c>
      <c r="G778" s="76">
        <v>29031</v>
      </c>
      <c r="H778" s="22">
        <v>1000</v>
      </c>
    </row>
    <row r="779" spans="1:8" x14ac:dyDescent="0.2">
      <c r="A779" s="22" t="str">
        <f t="shared" si="12"/>
        <v>Putumayop2Tasa de Mortalidad Neonatal</v>
      </c>
      <c r="B779" s="55" t="s">
        <v>23</v>
      </c>
      <c r="C779" s="75" t="s">
        <v>140</v>
      </c>
      <c r="D779" s="65" t="s">
        <v>116</v>
      </c>
      <c r="E779" s="22" t="s">
        <v>108</v>
      </c>
      <c r="F779" s="76">
        <v>152</v>
      </c>
      <c r="G779" s="76">
        <v>21810</v>
      </c>
      <c r="H779" s="22">
        <v>1000</v>
      </c>
    </row>
    <row r="780" spans="1:8" x14ac:dyDescent="0.2">
      <c r="A780" s="22" t="str">
        <f t="shared" si="12"/>
        <v>Quindíop1Tasa de Mortalidad Neonatal</v>
      </c>
      <c r="B780" s="67" t="s">
        <v>24</v>
      </c>
      <c r="C780" s="75" t="s">
        <v>140</v>
      </c>
      <c r="D780" s="65" t="s">
        <v>115</v>
      </c>
      <c r="E780" s="22" t="s">
        <v>107</v>
      </c>
      <c r="F780" s="76">
        <v>428</v>
      </c>
      <c r="G780" s="76">
        <v>41006</v>
      </c>
      <c r="H780" s="22">
        <v>1000</v>
      </c>
    </row>
    <row r="781" spans="1:8" x14ac:dyDescent="0.2">
      <c r="A781" s="22" t="str">
        <f t="shared" si="12"/>
        <v>Quindíop2Tasa de Mortalidad Neonatal</v>
      </c>
      <c r="B781" s="67" t="s">
        <v>24</v>
      </c>
      <c r="C781" s="75" t="s">
        <v>140</v>
      </c>
      <c r="D781" s="65" t="s">
        <v>116</v>
      </c>
      <c r="E781" s="22" t="s">
        <v>108</v>
      </c>
      <c r="F781" s="76">
        <v>236</v>
      </c>
      <c r="G781" s="76">
        <v>29783</v>
      </c>
      <c r="H781" s="22">
        <v>1000</v>
      </c>
    </row>
    <row r="782" spans="1:8" x14ac:dyDescent="0.2">
      <c r="A782" s="22" t="str">
        <f t="shared" si="12"/>
        <v>Risaraldap1Tasa de Mortalidad Neonatal</v>
      </c>
      <c r="B782" s="22" t="s">
        <v>25</v>
      </c>
      <c r="C782" s="75" t="s">
        <v>140</v>
      </c>
      <c r="D782" s="65" t="s">
        <v>115</v>
      </c>
      <c r="E782" s="22" t="s">
        <v>107</v>
      </c>
      <c r="F782" s="76">
        <v>658</v>
      </c>
      <c r="G782" s="76">
        <v>76496</v>
      </c>
      <c r="H782" s="22">
        <v>1000</v>
      </c>
    </row>
    <row r="783" spans="1:8" x14ac:dyDescent="0.2">
      <c r="A783" s="22" t="str">
        <f t="shared" si="12"/>
        <v>Risaraldap2Tasa de Mortalidad Neonatal</v>
      </c>
      <c r="B783" s="55" t="s">
        <v>25</v>
      </c>
      <c r="C783" s="75" t="s">
        <v>140</v>
      </c>
      <c r="D783" s="65" t="s">
        <v>116</v>
      </c>
      <c r="E783" s="22" t="s">
        <v>108</v>
      </c>
      <c r="F783" s="76">
        <v>374</v>
      </c>
      <c r="G783" s="76">
        <v>57265</v>
      </c>
      <c r="H783" s="22">
        <v>1000</v>
      </c>
    </row>
    <row r="784" spans="1:8" x14ac:dyDescent="0.2">
      <c r="A784" s="22" t="str">
        <f t="shared" si="12"/>
        <v>Santanderp1Tasa de Mortalidad Neonatal</v>
      </c>
      <c r="B784" s="22" t="s">
        <v>27</v>
      </c>
      <c r="C784" s="75" t="s">
        <v>140</v>
      </c>
      <c r="D784" s="65" t="s">
        <v>115</v>
      </c>
      <c r="E784" s="22" t="s">
        <v>107</v>
      </c>
      <c r="F784" s="76">
        <v>1353</v>
      </c>
      <c r="G784" s="76">
        <v>190997</v>
      </c>
      <c r="H784" s="22">
        <v>1000</v>
      </c>
    </row>
    <row r="785" spans="1:9" x14ac:dyDescent="0.2">
      <c r="A785" s="22" t="str">
        <f t="shared" si="12"/>
        <v>Santanderp2Tasa de Mortalidad Neonatal</v>
      </c>
      <c r="B785" s="55" t="s">
        <v>27</v>
      </c>
      <c r="C785" s="75" t="s">
        <v>140</v>
      </c>
      <c r="D785" s="65" t="s">
        <v>116</v>
      </c>
      <c r="E785" s="22" t="s">
        <v>108</v>
      </c>
      <c r="F785" s="76">
        <v>897</v>
      </c>
      <c r="G785" s="76">
        <v>154596</v>
      </c>
      <c r="H785" s="22">
        <v>1000</v>
      </c>
    </row>
    <row r="786" spans="1:9" x14ac:dyDescent="0.2">
      <c r="A786" s="22" t="str">
        <f t="shared" si="12"/>
        <v>Sucrep1Tasa de Mortalidad Neonatal</v>
      </c>
      <c r="B786" s="22" t="s">
        <v>28</v>
      </c>
      <c r="C786" s="75" t="s">
        <v>140</v>
      </c>
      <c r="D786" s="65" t="s">
        <v>115</v>
      </c>
      <c r="E786" s="22" t="s">
        <v>107</v>
      </c>
      <c r="F786" s="76">
        <v>661</v>
      </c>
      <c r="G786" s="76">
        <v>91534</v>
      </c>
      <c r="H786" s="22">
        <v>1000</v>
      </c>
    </row>
    <row r="787" spans="1:9" x14ac:dyDescent="0.2">
      <c r="A787" s="22" t="str">
        <f t="shared" si="12"/>
        <v>Sucrep2Tasa de Mortalidad Neonatal</v>
      </c>
      <c r="B787" s="55" t="s">
        <v>28</v>
      </c>
      <c r="C787" s="75" t="s">
        <v>140</v>
      </c>
      <c r="D787" s="65" t="s">
        <v>116</v>
      </c>
      <c r="E787" s="22" t="s">
        <v>108</v>
      </c>
      <c r="F787" s="76">
        <v>453</v>
      </c>
      <c r="G787" s="76">
        <v>75472</v>
      </c>
      <c r="H787" s="22">
        <v>1000</v>
      </c>
    </row>
    <row r="788" spans="1:9" x14ac:dyDescent="0.2">
      <c r="A788" s="22" t="str">
        <f t="shared" si="12"/>
        <v>Tolimap1Tasa de Mortalidad Neonatal</v>
      </c>
      <c r="B788" s="22" t="s">
        <v>29</v>
      </c>
      <c r="C788" s="75" t="s">
        <v>140</v>
      </c>
      <c r="D788" s="65" t="s">
        <v>115</v>
      </c>
      <c r="E788" s="22" t="s">
        <v>107</v>
      </c>
      <c r="F788" s="76">
        <v>1004</v>
      </c>
      <c r="G788" s="76">
        <v>130016</v>
      </c>
      <c r="H788" s="22">
        <v>1000</v>
      </c>
    </row>
    <row r="789" spans="1:9" x14ac:dyDescent="0.2">
      <c r="A789" s="22" t="str">
        <f t="shared" si="12"/>
        <v>Tolimap2Tasa de Mortalidad Neonatal</v>
      </c>
      <c r="B789" s="55" t="s">
        <v>29</v>
      </c>
      <c r="C789" s="75" t="s">
        <v>140</v>
      </c>
      <c r="D789" s="65" t="s">
        <v>116</v>
      </c>
      <c r="E789" s="22" t="s">
        <v>108</v>
      </c>
      <c r="F789" s="76">
        <v>578</v>
      </c>
      <c r="G789" s="76">
        <v>94565</v>
      </c>
      <c r="H789" s="22">
        <v>1000</v>
      </c>
    </row>
    <row r="790" spans="1:9" x14ac:dyDescent="0.2">
      <c r="A790" s="22" t="str">
        <f t="shared" si="12"/>
        <v>Valle del Caucap1Tasa de Mortalidad Neonatal</v>
      </c>
      <c r="B790" s="22" t="s">
        <v>33</v>
      </c>
      <c r="C790" s="75" t="s">
        <v>140</v>
      </c>
      <c r="D790" s="65" t="s">
        <v>115</v>
      </c>
      <c r="E790" s="22" t="s">
        <v>107</v>
      </c>
      <c r="F790" s="76">
        <v>2843</v>
      </c>
      <c r="G790" s="76">
        <v>357521</v>
      </c>
      <c r="H790" s="22">
        <v>1000</v>
      </c>
    </row>
    <row r="791" spans="1:9" x14ac:dyDescent="0.2">
      <c r="A791" s="22" t="str">
        <f t="shared" si="12"/>
        <v>Valle del Caucap2Tasa de Mortalidad Neonatal</v>
      </c>
      <c r="B791" s="55" t="s">
        <v>33</v>
      </c>
      <c r="C791" s="75" t="s">
        <v>140</v>
      </c>
      <c r="D791" s="65" t="s">
        <v>116</v>
      </c>
      <c r="E791" s="22" t="s">
        <v>108</v>
      </c>
      <c r="F791" s="76">
        <v>1837</v>
      </c>
      <c r="G791" s="76">
        <v>269736</v>
      </c>
      <c r="H791" s="22">
        <v>1000</v>
      </c>
    </row>
    <row r="792" spans="1:9" x14ac:dyDescent="0.2">
      <c r="A792" s="22" t="str">
        <f t="shared" si="12"/>
        <v>Vaupésp1Tasa de Mortalidad Neonatal</v>
      </c>
      <c r="B792" s="22" t="s">
        <v>30</v>
      </c>
      <c r="C792" s="75" t="s">
        <v>140</v>
      </c>
      <c r="D792" s="65" t="s">
        <v>115</v>
      </c>
      <c r="E792" s="22" t="s">
        <v>107</v>
      </c>
      <c r="F792" s="76">
        <v>51</v>
      </c>
      <c r="G792" s="76">
        <v>3624</v>
      </c>
      <c r="H792" s="22">
        <v>1000</v>
      </c>
    </row>
    <row r="793" spans="1:9" x14ac:dyDescent="0.2">
      <c r="A793" s="22" t="str">
        <f t="shared" si="12"/>
        <v>Vaupésp2Tasa de Mortalidad Neonatal</v>
      </c>
      <c r="B793" s="55" t="s">
        <v>30</v>
      </c>
      <c r="C793" s="75" t="s">
        <v>140</v>
      </c>
      <c r="D793" s="65" t="s">
        <v>116</v>
      </c>
      <c r="E793" s="22" t="s">
        <v>108</v>
      </c>
      <c r="F793" s="76">
        <v>43</v>
      </c>
      <c r="G793" s="76">
        <v>3002</v>
      </c>
      <c r="H793" s="22">
        <v>1000</v>
      </c>
    </row>
    <row r="794" spans="1:9" x14ac:dyDescent="0.2">
      <c r="A794" s="22" t="str">
        <f t="shared" si="12"/>
        <v>Vichadap1Tasa de Mortalidad Neonatal</v>
      </c>
      <c r="B794" s="22" t="s">
        <v>31</v>
      </c>
      <c r="C794" s="75" t="s">
        <v>140</v>
      </c>
      <c r="D794" s="65" t="s">
        <v>115</v>
      </c>
      <c r="E794" s="22" t="s">
        <v>107</v>
      </c>
      <c r="F794" s="76">
        <v>70</v>
      </c>
      <c r="G794" s="76">
        <v>4745</v>
      </c>
      <c r="H794" s="22">
        <v>1000</v>
      </c>
    </row>
    <row r="795" spans="1:9" x14ac:dyDescent="0.2">
      <c r="A795" s="22" t="str">
        <f t="shared" si="12"/>
        <v>Vichadap2Tasa de Mortalidad Neonatal</v>
      </c>
      <c r="B795" s="55" t="s">
        <v>31</v>
      </c>
      <c r="C795" s="75" t="s">
        <v>140</v>
      </c>
      <c r="D795" s="65" t="s">
        <v>116</v>
      </c>
      <c r="E795" s="22" t="s">
        <v>108</v>
      </c>
      <c r="F795" s="76">
        <v>42</v>
      </c>
      <c r="G795" s="76">
        <v>5219</v>
      </c>
      <c r="H795" s="22">
        <v>1000</v>
      </c>
    </row>
    <row r="796" spans="1:9" x14ac:dyDescent="0.2">
      <c r="A796" s="22" t="str">
        <f t="shared" si="12"/>
        <v>Antioquiap1Nacimientos por cesarea</v>
      </c>
      <c r="B796" s="113" t="s">
        <v>1</v>
      </c>
      <c r="C796" s="55" t="s">
        <v>152</v>
      </c>
      <c r="D796" s="65" t="s">
        <v>115</v>
      </c>
      <c r="E796" s="22" t="s">
        <v>39</v>
      </c>
      <c r="F796">
        <v>137716</v>
      </c>
      <c r="G796">
        <v>560885</v>
      </c>
      <c r="H796" s="114">
        <v>100</v>
      </c>
      <c r="I796" s="22"/>
    </row>
    <row r="797" spans="1:9" x14ac:dyDescent="0.2">
      <c r="A797" s="22" t="str">
        <f t="shared" si="12"/>
        <v>Atlánticop1Nacimientos por cesarea</v>
      </c>
      <c r="B797" s="113" t="s">
        <v>3</v>
      </c>
      <c r="C797" s="55" t="s">
        <v>152</v>
      </c>
      <c r="D797" s="65" t="s">
        <v>115</v>
      </c>
      <c r="E797" s="22" t="s">
        <v>39</v>
      </c>
      <c r="F797">
        <v>105924</v>
      </c>
      <c r="G797">
        <v>243546</v>
      </c>
      <c r="H797" s="114">
        <v>100</v>
      </c>
      <c r="I797" s="22"/>
    </row>
    <row r="798" spans="1:9" x14ac:dyDescent="0.2">
      <c r="A798" s="22" t="str">
        <f t="shared" si="12"/>
        <v>Bogotáp1Nacimientos por cesarea</v>
      </c>
      <c r="B798" s="113" t="s">
        <v>4</v>
      </c>
      <c r="C798" s="55" t="s">
        <v>152</v>
      </c>
      <c r="D798" s="65" t="s">
        <v>115</v>
      </c>
      <c r="E798" s="22" t="s">
        <v>39</v>
      </c>
      <c r="F798">
        <v>255549</v>
      </c>
      <c r="G798">
        <v>746764</v>
      </c>
      <c r="H798" s="114">
        <v>100</v>
      </c>
      <c r="I798" s="22"/>
    </row>
    <row r="799" spans="1:9" x14ac:dyDescent="0.2">
      <c r="A799" s="22" t="str">
        <f t="shared" si="12"/>
        <v>Bolívarp1Nacimientos por cesarea</v>
      </c>
      <c r="B799" s="22" t="s">
        <v>5</v>
      </c>
      <c r="C799" s="55" t="s">
        <v>152</v>
      </c>
      <c r="D799" s="65" t="s">
        <v>115</v>
      </c>
      <c r="E799" s="22" t="s">
        <v>39</v>
      </c>
      <c r="F799">
        <v>66584</v>
      </c>
      <c r="G799">
        <v>176416</v>
      </c>
      <c r="H799" s="114">
        <v>100</v>
      </c>
      <c r="I799" s="22"/>
    </row>
    <row r="800" spans="1:9" x14ac:dyDescent="0.2">
      <c r="A800" s="22" t="str">
        <f t="shared" si="12"/>
        <v>Boyacáp1Nacimientos por cesarea</v>
      </c>
      <c r="B800" s="55" t="s">
        <v>6</v>
      </c>
      <c r="C800" s="55" t="s">
        <v>152</v>
      </c>
      <c r="D800" s="65" t="s">
        <v>115</v>
      </c>
      <c r="E800" s="22" t="s">
        <v>39</v>
      </c>
      <c r="F800">
        <v>27738</v>
      </c>
      <c r="G800">
        <v>121392</v>
      </c>
      <c r="H800" s="114">
        <v>100</v>
      </c>
      <c r="I800" s="22"/>
    </row>
    <row r="801" spans="1:9" x14ac:dyDescent="0.2">
      <c r="A801" s="22" t="str">
        <f t="shared" si="12"/>
        <v>Caldasp1Nacimientos por cesarea</v>
      </c>
      <c r="B801" s="113" t="s">
        <v>7</v>
      </c>
      <c r="C801" s="55" t="s">
        <v>152</v>
      </c>
      <c r="D801" s="65" t="s">
        <v>115</v>
      </c>
      <c r="E801" s="22" t="s">
        <v>39</v>
      </c>
      <c r="F801">
        <v>15765</v>
      </c>
      <c r="G801">
        <v>87042</v>
      </c>
      <c r="H801" s="114">
        <v>100</v>
      </c>
      <c r="I801" s="22"/>
    </row>
    <row r="802" spans="1:9" x14ac:dyDescent="0.2">
      <c r="A802" s="22" t="str">
        <f t="shared" si="12"/>
        <v>Caquetáp1Nacimientos por cesarea</v>
      </c>
      <c r="B802" s="55" t="s">
        <v>8</v>
      </c>
      <c r="C802" s="55" t="s">
        <v>152</v>
      </c>
      <c r="D802" s="65" t="s">
        <v>115</v>
      </c>
      <c r="E802" s="22" t="s">
        <v>39</v>
      </c>
      <c r="F802">
        <v>8883</v>
      </c>
      <c r="G802">
        <v>37774</v>
      </c>
      <c r="H802" s="114">
        <v>100</v>
      </c>
      <c r="I802" s="22"/>
    </row>
    <row r="803" spans="1:9" x14ac:dyDescent="0.2">
      <c r="A803" s="22" t="str">
        <f t="shared" si="12"/>
        <v>Caucap1Nacimientos por cesarea</v>
      </c>
      <c r="B803" s="113" t="s">
        <v>10</v>
      </c>
      <c r="C803" s="55" t="s">
        <v>152</v>
      </c>
      <c r="D803" s="65" t="s">
        <v>115</v>
      </c>
      <c r="E803" s="22" t="s">
        <v>39</v>
      </c>
      <c r="F803">
        <v>18569</v>
      </c>
      <c r="G803">
        <v>79804</v>
      </c>
      <c r="H803" s="114">
        <v>100</v>
      </c>
      <c r="I803" s="22"/>
    </row>
    <row r="804" spans="1:9" x14ac:dyDescent="0.2">
      <c r="A804" s="22" t="str">
        <f t="shared" si="12"/>
        <v>Cesarp1Nacimientos por cesarea</v>
      </c>
      <c r="B804" s="113" t="s">
        <v>11</v>
      </c>
      <c r="C804" s="55" t="s">
        <v>152</v>
      </c>
      <c r="D804" s="65" t="s">
        <v>115</v>
      </c>
      <c r="E804" s="22" t="s">
        <v>39</v>
      </c>
      <c r="F804">
        <v>32788</v>
      </c>
      <c r="G804">
        <v>106614</v>
      </c>
      <c r="H804" s="114">
        <v>100</v>
      </c>
      <c r="I804" s="22"/>
    </row>
    <row r="805" spans="1:9" x14ac:dyDescent="0.2">
      <c r="A805" s="22" t="str">
        <f t="shared" si="12"/>
        <v>Córdobap1Nacimientos por cesarea</v>
      </c>
      <c r="B805" s="55" t="s">
        <v>13</v>
      </c>
      <c r="C805" s="55" t="s">
        <v>152</v>
      </c>
      <c r="D805" s="65" t="s">
        <v>115</v>
      </c>
      <c r="E805" s="22" t="s">
        <v>39</v>
      </c>
      <c r="F805">
        <v>46380</v>
      </c>
      <c r="G805">
        <v>142977</v>
      </c>
      <c r="H805" s="114">
        <v>100</v>
      </c>
      <c r="I805" s="22"/>
    </row>
    <row r="806" spans="1:9" x14ac:dyDescent="0.2">
      <c r="A806" s="22" t="str">
        <f t="shared" si="12"/>
        <v>Cundinamarcap1Nacimientos por cesarea</v>
      </c>
      <c r="B806" s="113" t="s">
        <v>14</v>
      </c>
      <c r="C806" s="55" t="s">
        <v>152</v>
      </c>
      <c r="D806" s="65" t="s">
        <v>115</v>
      </c>
      <c r="E806" s="22" t="s">
        <v>39</v>
      </c>
      <c r="F806">
        <v>41016</v>
      </c>
      <c r="G806">
        <v>163699</v>
      </c>
      <c r="H806" s="114">
        <v>100</v>
      </c>
      <c r="I806" s="22"/>
    </row>
    <row r="807" spans="1:9" x14ac:dyDescent="0.2">
      <c r="A807" s="22" t="str">
        <f t="shared" si="12"/>
        <v>Chocóp1Nacimientos por cesarea</v>
      </c>
      <c r="B807" s="55" t="s">
        <v>12</v>
      </c>
      <c r="C807" s="55" t="s">
        <v>152</v>
      </c>
      <c r="D807" s="65" t="s">
        <v>115</v>
      </c>
      <c r="E807" s="22" t="s">
        <v>39</v>
      </c>
      <c r="F807">
        <v>3699</v>
      </c>
      <c r="G807">
        <v>22621</v>
      </c>
      <c r="H807" s="114">
        <v>100</v>
      </c>
      <c r="I807" s="22"/>
    </row>
    <row r="808" spans="1:9" x14ac:dyDescent="0.2">
      <c r="A808" s="22" t="str">
        <f t="shared" si="12"/>
        <v>Huilap1Nacimientos por cesarea</v>
      </c>
      <c r="B808" s="113" t="s">
        <v>17</v>
      </c>
      <c r="C808" s="55" t="s">
        <v>152</v>
      </c>
      <c r="D808" s="65" t="s">
        <v>115</v>
      </c>
      <c r="E808" s="22" t="s">
        <v>39</v>
      </c>
      <c r="F808">
        <v>27950</v>
      </c>
      <c r="G808">
        <v>113472</v>
      </c>
      <c r="H808" s="114">
        <v>100</v>
      </c>
      <c r="I808" s="22"/>
    </row>
    <row r="809" spans="1:9" x14ac:dyDescent="0.2">
      <c r="A809" s="22" t="str">
        <f t="shared" si="12"/>
        <v>La Guajirap1Nacimientos por cesarea</v>
      </c>
      <c r="B809" s="55" t="s">
        <v>18</v>
      </c>
      <c r="C809" s="55" t="s">
        <v>152</v>
      </c>
      <c r="D809" s="65" t="s">
        <v>115</v>
      </c>
      <c r="E809" s="22" t="s">
        <v>39</v>
      </c>
      <c r="F809">
        <v>14862</v>
      </c>
      <c r="G809">
        <v>56529</v>
      </c>
      <c r="H809" s="114">
        <v>100</v>
      </c>
      <c r="I809" s="22"/>
    </row>
    <row r="810" spans="1:9" x14ac:dyDescent="0.2">
      <c r="A810" s="22" t="str">
        <f t="shared" si="12"/>
        <v>Magdalenap1Nacimientos por cesarea</v>
      </c>
      <c r="B810" s="113" t="s">
        <v>19</v>
      </c>
      <c r="C810" s="55" t="s">
        <v>152</v>
      </c>
      <c r="D810" s="65" t="s">
        <v>115</v>
      </c>
      <c r="E810" s="22" t="s">
        <v>39</v>
      </c>
      <c r="F810">
        <v>36060</v>
      </c>
      <c r="G810">
        <v>112086</v>
      </c>
      <c r="H810" s="114">
        <v>100</v>
      </c>
      <c r="I810" s="22"/>
    </row>
    <row r="811" spans="1:9" x14ac:dyDescent="0.2">
      <c r="A811" s="22" t="str">
        <f t="shared" si="12"/>
        <v>Metap1Nacimientos por cesarea</v>
      </c>
      <c r="B811" s="113" t="s">
        <v>20</v>
      </c>
      <c r="C811" s="55" t="s">
        <v>152</v>
      </c>
      <c r="D811" s="65" t="s">
        <v>115</v>
      </c>
      <c r="E811" s="22" t="s">
        <v>39</v>
      </c>
      <c r="F811">
        <v>19596</v>
      </c>
      <c r="G811">
        <v>82732</v>
      </c>
      <c r="H811" s="114">
        <v>100</v>
      </c>
      <c r="I811" s="22"/>
    </row>
    <row r="812" spans="1:9" x14ac:dyDescent="0.2">
      <c r="A812" s="22" t="str">
        <f t="shared" si="12"/>
        <v>Nariñop1Nacimientos por cesarea</v>
      </c>
      <c r="B812" s="113" t="s">
        <v>21</v>
      </c>
      <c r="C812" s="55" t="s">
        <v>152</v>
      </c>
      <c r="D812" s="65" t="s">
        <v>115</v>
      </c>
      <c r="E812" s="22" t="s">
        <v>39</v>
      </c>
      <c r="F812">
        <v>34463</v>
      </c>
      <c r="G812">
        <v>112134</v>
      </c>
      <c r="H812" s="114">
        <v>100</v>
      </c>
      <c r="I812" s="22"/>
    </row>
    <row r="813" spans="1:9" x14ac:dyDescent="0.2">
      <c r="A813" s="22" t="str">
        <f t="shared" si="12"/>
        <v>Norte de Santanderp1Nacimientos por cesarea</v>
      </c>
      <c r="B813" s="113" t="s">
        <v>22</v>
      </c>
      <c r="C813" s="55" t="s">
        <v>152</v>
      </c>
      <c r="D813" s="65" t="s">
        <v>115</v>
      </c>
      <c r="E813" s="22" t="s">
        <v>39</v>
      </c>
      <c r="F813">
        <v>44789</v>
      </c>
      <c r="G813">
        <v>123855</v>
      </c>
      <c r="H813" s="114">
        <v>100</v>
      </c>
      <c r="I813" s="22"/>
    </row>
    <row r="814" spans="1:9" x14ac:dyDescent="0.2">
      <c r="A814" s="22" t="str">
        <f t="shared" si="12"/>
        <v>Quindíop1Nacimientos por cesarea</v>
      </c>
      <c r="B814" s="67" t="s">
        <v>24</v>
      </c>
      <c r="C814" s="55" t="s">
        <v>152</v>
      </c>
      <c r="D814" s="65" t="s">
        <v>115</v>
      </c>
      <c r="E814" s="22" t="s">
        <v>39</v>
      </c>
      <c r="F814">
        <v>12177</v>
      </c>
      <c r="G814">
        <v>51354</v>
      </c>
      <c r="H814" s="114">
        <v>100</v>
      </c>
      <c r="I814" s="22"/>
    </row>
    <row r="815" spans="1:9" x14ac:dyDescent="0.2">
      <c r="A815" s="22" t="str">
        <f t="shared" si="12"/>
        <v>Risaraldap1Nacimientos por cesarea</v>
      </c>
      <c r="B815" s="113" t="s">
        <v>25</v>
      </c>
      <c r="C815" s="55" t="s">
        <v>152</v>
      </c>
      <c r="D815" s="65" t="s">
        <v>115</v>
      </c>
      <c r="E815" s="22" t="s">
        <v>39</v>
      </c>
      <c r="F815">
        <v>20737</v>
      </c>
      <c r="G815">
        <v>84057</v>
      </c>
      <c r="H815" s="114">
        <v>100</v>
      </c>
      <c r="I815" s="22"/>
    </row>
    <row r="816" spans="1:9" x14ac:dyDescent="0.2">
      <c r="A816" s="22" t="str">
        <f t="shared" si="12"/>
        <v>Santanderp1Nacimientos por cesarea</v>
      </c>
      <c r="B816" s="113" t="s">
        <v>27</v>
      </c>
      <c r="C816" s="55" t="s">
        <v>152</v>
      </c>
      <c r="D816" s="65" t="s">
        <v>115</v>
      </c>
      <c r="E816" s="22" t="s">
        <v>39</v>
      </c>
      <c r="F816">
        <v>74684</v>
      </c>
      <c r="G816">
        <v>196784</v>
      </c>
      <c r="H816" s="114">
        <v>100</v>
      </c>
      <c r="I816" s="22"/>
    </row>
    <row r="817" spans="1:9" x14ac:dyDescent="0.2">
      <c r="A817" s="22" t="str">
        <f t="shared" si="12"/>
        <v>Sucrep1Nacimientos por cesarea</v>
      </c>
      <c r="B817" s="113" t="s">
        <v>28</v>
      </c>
      <c r="C817" s="55" t="s">
        <v>152</v>
      </c>
      <c r="D817" s="65" t="s">
        <v>115</v>
      </c>
      <c r="E817" s="22" t="s">
        <v>39</v>
      </c>
      <c r="F817">
        <v>24518</v>
      </c>
      <c r="G817">
        <v>80730</v>
      </c>
      <c r="H817" s="114">
        <v>100</v>
      </c>
      <c r="I817" s="22"/>
    </row>
    <row r="818" spans="1:9" x14ac:dyDescent="0.2">
      <c r="A818" s="22" t="str">
        <f t="shared" si="12"/>
        <v>Tolimap1Nacimientos por cesarea</v>
      </c>
      <c r="B818" s="113" t="s">
        <v>29</v>
      </c>
      <c r="C818" s="55" t="s">
        <v>152</v>
      </c>
      <c r="D818" s="65" t="s">
        <v>115</v>
      </c>
      <c r="E818" s="22" t="s">
        <v>39</v>
      </c>
      <c r="F818">
        <v>25735</v>
      </c>
      <c r="G818">
        <v>126927</v>
      </c>
      <c r="H818" s="114">
        <v>100</v>
      </c>
      <c r="I818" s="22"/>
    </row>
    <row r="819" spans="1:9" x14ac:dyDescent="0.2">
      <c r="A819" s="22" t="str">
        <f t="shared" si="12"/>
        <v>Valle del Caucap1Nacimientos por cesarea</v>
      </c>
      <c r="B819" s="113" t="s">
        <v>33</v>
      </c>
      <c r="C819" s="55" t="s">
        <v>152</v>
      </c>
      <c r="D819" s="65" t="s">
        <v>115</v>
      </c>
      <c r="E819" s="22" t="s">
        <v>39</v>
      </c>
      <c r="F819">
        <v>115909</v>
      </c>
      <c r="G819">
        <v>371269</v>
      </c>
      <c r="H819" s="114">
        <v>100</v>
      </c>
      <c r="I819" s="22"/>
    </row>
    <row r="820" spans="1:9" x14ac:dyDescent="0.2">
      <c r="A820" s="22" t="str">
        <f t="shared" si="12"/>
        <v>Araucap1Nacimientos por cesarea</v>
      </c>
      <c r="B820" s="113" t="s">
        <v>2</v>
      </c>
      <c r="C820" s="55" t="s">
        <v>152</v>
      </c>
      <c r="D820" s="65" t="s">
        <v>115</v>
      </c>
      <c r="E820" s="22" t="s">
        <v>39</v>
      </c>
      <c r="F820">
        <v>6371</v>
      </c>
      <c r="G820">
        <v>23523</v>
      </c>
      <c r="H820" s="114">
        <v>100</v>
      </c>
      <c r="I820" s="22"/>
    </row>
    <row r="821" spans="1:9" x14ac:dyDescent="0.2">
      <c r="A821" s="22" t="str">
        <f t="shared" si="12"/>
        <v>Casanarep1Nacimientos por cesarea</v>
      </c>
      <c r="B821" s="113" t="s">
        <v>9</v>
      </c>
      <c r="C821" s="55" t="s">
        <v>152</v>
      </c>
      <c r="D821" s="65" t="s">
        <v>115</v>
      </c>
      <c r="E821" s="22" t="s">
        <v>39</v>
      </c>
      <c r="F821">
        <v>5996</v>
      </c>
      <c r="G821">
        <v>32207</v>
      </c>
      <c r="H821" s="114">
        <v>100</v>
      </c>
      <c r="I821" s="22"/>
    </row>
    <row r="822" spans="1:9" x14ac:dyDescent="0.2">
      <c r="A822" s="22" t="str">
        <f t="shared" si="12"/>
        <v>Putumayop1Nacimientos por cesarea</v>
      </c>
      <c r="B822" s="113" t="s">
        <v>23</v>
      </c>
      <c r="C822" s="55" t="s">
        <v>152</v>
      </c>
      <c r="D822" s="65" t="s">
        <v>115</v>
      </c>
      <c r="E822" s="22" t="s">
        <v>39</v>
      </c>
      <c r="F822">
        <v>6109</v>
      </c>
      <c r="G822">
        <v>22931</v>
      </c>
      <c r="H822" s="114">
        <v>100</v>
      </c>
      <c r="I822" s="22"/>
    </row>
    <row r="823" spans="1:9" x14ac:dyDescent="0.2">
      <c r="A823" s="22" t="str">
        <f t="shared" si="12"/>
        <v>San Andrés y Providenciap1Nacimientos por cesarea</v>
      </c>
      <c r="B823" s="72" t="s">
        <v>26</v>
      </c>
      <c r="C823" s="55" t="s">
        <v>152</v>
      </c>
      <c r="D823" s="65" t="s">
        <v>115</v>
      </c>
      <c r="E823" s="22" t="s">
        <v>39</v>
      </c>
      <c r="F823">
        <v>3799</v>
      </c>
      <c r="G823">
        <v>5742</v>
      </c>
      <c r="H823" s="114">
        <v>100</v>
      </c>
      <c r="I823" s="22"/>
    </row>
    <row r="824" spans="1:9" x14ac:dyDescent="0.2">
      <c r="A824" s="22" t="str">
        <f t="shared" si="12"/>
        <v>Amazonasp1Nacimientos por cesarea</v>
      </c>
      <c r="B824" s="113" t="s">
        <v>0</v>
      </c>
      <c r="C824" s="55" t="s">
        <v>152</v>
      </c>
      <c r="D824" s="65" t="s">
        <v>115</v>
      </c>
      <c r="E824" s="22" t="s">
        <v>39</v>
      </c>
      <c r="F824">
        <v>941</v>
      </c>
      <c r="G824">
        <v>6120</v>
      </c>
      <c r="H824" s="114">
        <v>100</v>
      </c>
      <c r="I824" s="22"/>
    </row>
    <row r="825" spans="1:9" x14ac:dyDescent="0.2">
      <c r="A825" s="22" t="str">
        <f t="shared" si="12"/>
        <v>Guainíap1Nacimientos por cesarea</v>
      </c>
      <c r="B825" s="113" t="s">
        <v>15</v>
      </c>
      <c r="C825" s="55" t="s">
        <v>152</v>
      </c>
      <c r="D825" s="65" t="s">
        <v>115</v>
      </c>
      <c r="E825" s="22" t="s">
        <v>39</v>
      </c>
      <c r="F825">
        <v>360</v>
      </c>
      <c r="G825">
        <v>2241</v>
      </c>
      <c r="H825" s="114">
        <v>100</v>
      </c>
      <c r="I825" s="22"/>
    </row>
    <row r="826" spans="1:9" x14ac:dyDescent="0.2">
      <c r="A826" s="22" t="str">
        <f t="shared" si="12"/>
        <v>Guaviarep1Nacimientos por cesarea</v>
      </c>
      <c r="B826" s="113" t="s">
        <v>16</v>
      </c>
      <c r="C826" s="55" t="s">
        <v>152</v>
      </c>
      <c r="D826" s="65" t="s">
        <v>115</v>
      </c>
      <c r="E826" s="22" t="s">
        <v>39</v>
      </c>
      <c r="F826">
        <v>1414</v>
      </c>
      <c r="G826">
        <v>8898</v>
      </c>
      <c r="H826" s="114">
        <v>100</v>
      </c>
      <c r="I826" s="22"/>
    </row>
    <row r="827" spans="1:9" x14ac:dyDescent="0.2">
      <c r="A827" s="22" t="str">
        <f t="shared" si="12"/>
        <v>Vaupésp1Nacimientos por cesarea</v>
      </c>
      <c r="B827" s="113" t="s">
        <v>30</v>
      </c>
      <c r="C827" s="55" t="s">
        <v>152</v>
      </c>
      <c r="D827" s="65" t="s">
        <v>115</v>
      </c>
      <c r="E827" s="22" t="s">
        <v>39</v>
      </c>
      <c r="F827">
        <v>232</v>
      </c>
      <c r="G827">
        <v>1345</v>
      </c>
      <c r="H827" s="114">
        <v>100</v>
      </c>
      <c r="I827" s="22"/>
    </row>
    <row r="828" spans="1:9" x14ac:dyDescent="0.2">
      <c r="A828" s="22" t="str">
        <f t="shared" si="12"/>
        <v>Vichadap1Nacimientos por cesarea</v>
      </c>
      <c r="B828" s="113" t="s">
        <v>31</v>
      </c>
      <c r="C828" s="55" t="s">
        <v>152</v>
      </c>
      <c r="D828" s="65" t="s">
        <v>115</v>
      </c>
      <c r="E828" s="22" t="s">
        <v>39</v>
      </c>
      <c r="F828">
        <v>579</v>
      </c>
      <c r="G828">
        <v>3320</v>
      </c>
      <c r="H828" s="114">
        <v>100</v>
      </c>
      <c r="I828" s="22"/>
    </row>
    <row r="829" spans="1:9" x14ac:dyDescent="0.2">
      <c r="A829" s="22" t="str">
        <f t="shared" si="12"/>
        <v>Antioquiap2Nacimientos por cesarea</v>
      </c>
      <c r="B829" s="113" t="s">
        <v>1</v>
      </c>
      <c r="C829" s="55" t="s">
        <v>152</v>
      </c>
      <c r="D829" s="65" t="s">
        <v>116</v>
      </c>
      <c r="E829" s="22" t="s">
        <v>34</v>
      </c>
      <c r="F829">
        <v>152474</v>
      </c>
      <c r="G829">
        <v>454238</v>
      </c>
      <c r="H829" s="114">
        <v>100</v>
      </c>
      <c r="I829" s="22"/>
    </row>
    <row r="830" spans="1:9" x14ac:dyDescent="0.2">
      <c r="A830" s="22" t="str">
        <f t="shared" si="12"/>
        <v>Atlánticop2Nacimientos por cesarea</v>
      </c>
      <c r="B830" s="113" t="s">
        <v>3</v>
      </c>
      <c r="C830" s="55" t="s">
        <v>152</v>
      </c>
      <c r="D830" s="65" t="s">
        <v>116</v>
      </c>
      <c r="E830" s="22" t="s">
        <v>34</v>
      </c>
      <c r="F830">
        <v>171691</v>
      </c>
      <c r="G830">
        <v>235955</v>
      </c>
      <c r="H830" s="114">
        <v>100</v>
      </c>
      <c r="I830" s="22"/>
    </row>
    <row r="831" spans="1:9" x14ac:dyDescent="0.2">
      <c r="A831" s="22" t="str">
        <f t="shared" si="12"/>
        <v>Bogotáp2Nacimientos por cesarea</v>
      </c>
      <c r="B831" s="113" t="s">
        <v>4</v>
      </c>
      <c r="C831" s="55" t="s">
        <v>152</v>
      </c>
      <c r="D831" s="65" t="s">
        <v>116</v>
      </c>
      <c r="E831" s="22" t="s">
        <v>34</v>
      </c>
      <c r="F831">
        <v>291133</v>
      </c>
      <c r="G831">
        <v>709245</v>
      </c>
      <c r="H831" s="114">
        <v>100</v>
      </c>
      <c r="I831" s="22"/>
    </row>
    <row r="832" spans="1:9" x14ac:dyDescent="0.2">
      <c r="A832" s="22" t="str">
        <f t="shared" si="12"/>
        <v>Bolívarp2Nacimientos por cesarea</v>
      </c>
      <c r="B832" s="22" t="s">
        <v>5</v>
      </c>
      <c r="C832" s="55" t="s">
        <v>152</v>
      </c>
      <c r="D832" s="65" t="s">
        <v>116</v>
      </c>
      <c r="E832" s="22" t="s">
        <v>34</v>
      </c>
      <c r="F832">
        <v>114525</v>
      </c>
      <c r="G832">
        <v>202792</v>
      </c>
      <c r="H832" s="114">
        <v>100</v>
      </c>
      <c r="I832" s="22"/>
    </row>
    <row r="833" spans="1:9" x14ac:dyDescent="0.2">
      <c r="A833" s="22" t="str">
        <f t="shared" si="12"/>
        <v>Boyacáp2Nacimientos por cesarea</v>
      </c>
      <c r="B833" s="55" t="s">
        <v>6</v>
      </c>
      <c r="C833" s="55" t="s">
        <v>152</v>
      </c>
      <c r="D833" s="65" t="s">
        <v>116</v>
      </c>
      <c r="E833" s="22" t="s">
        <v>34</v>
      </c>
      <c r="F833">
        <v>33057</v>
      </c>
      <c r="G833">
        <v>99878</v>
      </c>
      <c r="H833" s="114">
        <v>100</v>
      </c>
      <c r="I833" s="22"/>
    </row>
    <row r="834" spans="1:9" x14ac:dyDescent="0.2">
      <c r="A834" s="22" t="str">
        <f t="shared" si="12"/>
        <v>Caldasp2Nacimientos por cesarea</v>
      </c>
      <c r="B834" s="113" t="s">
        <v>7</v>
      </c>
      <c r="C834" s="55" t="s">
        <v>152</v>
      </c>
      <c r="D834" s="65" t="s">
        <v>116</v>
      </c>
      <c r="E834" s="22" t="s">
        <v>34</v>
      </c>
      <c r="F834">
        <v>16441</v>
      </c>
      <c r="G834">
        <v>62224</v>
      </c>
      <c r="H834" s="114">
        <v>100</v>
      </c>
      <c r="I834" s="22"/>
    </row>
    <row r="835" spans="1:9" x14ac:dyDescent="0.2">
      <c r="A835" s="22" t="str">
        <f t="shared" ref="A835:A861" si="13">CONCATENATE(B835,D835,C835)</f>
        <v>Caquetáp2Nacimientos por cesarea</v>
      </c>
      <c r="B835" s="55" t="s">
        <v>8</v>
      </c>
      <c r="C835" s="55" t="s">
        <v>152</v>
      </c>
      <c r="D835" s="65" t="s">
        <v>116</v>
      </c>
      <c r="E835" s="22" t="s">
        <v>34</v>
      </c>
      <c r="F835">
        <v>16865</v>
      </c>
      <c r="G835">
        <v>42649</v>
      </c>
      <c r="H835" s="114">
        <v>100</v>
      </c>
      <c r="I835" s="22"/>
    </row>
    <row r="836" spans="1:9" x14ac:dyDescent="0.2">
      <c r="A836" s="22" t="str">
        <f t="shared" si="13"/>
        <v>Caucap2Nacimientos por cesarea</v>
      </c>
      <c r="B836" s="113" t="s">
        <v>10</v>
      </c>
      <c r="C836" s="55" t="s">
        <v>152</v>
      </c>
      <c r="D836" s="65" t="s">
        <v>116</v>
      </c>
      <c r="E836" s="22" t="s">
        <v>34</v>
      </c>
      <c r="F836">
        <v>28384</v>
      </c>
      <c r="G836">
        <v>90921</v>
      </c>
      <c r="H836" s="114">
        <v>100</v>
      </c>
      <c r="I836" s="22"/>
    </row>
    <row r="837" spans="1:9" x14ac:dyDescent="0.2">
      <c r="A837" s="22" t="str">
        <f t="shared" si="13"/>
        <v>Cesarp2Nacimientos por cesarea</v>
      </c>
      <c r="B837" s="113" t="s">
        <v>11</v>
      </c>
      <c r="C837" s="55" t="s">
        <v>152</v>
      </c>
      <c r="D837" s="65" t="s">
        <v>116</v>
      </c>
      <c r="E837" s="22" t="s">
        <v>34</v>
      </c>
      <c r="F837">
        <v>71555</v>
      </c>
      <c r="G837">
        <v>122102</v>
      </c>
      <c r="H837" s="114">
        <v>100</v>
      </c>
      <c r="I837" s="22"/>
    </row>
    <row r="838" spans="1:9" x14ac:dyDescent="0.2">
      <c r="A838" s="22" t="str">
        <f t="shared" si="13"/>
        <v>Córdobap2Nacimientos por cesarea</v>
      </c>
      <c r="B838" s="55" t="s">
        <v>13</v>
      </c>
      <c r="C838" s="55" t="s">
        <v>152</v>
      </c>
      <c r="D838" s="65" t="s">
        <v>116</v>
      </c>
      <c r="E838" s="22" t="s">
        <v>34</v>
      </c>
      <c r="F838">
        <v>99369</v>
      </c>
      <c r="G838">
        <v>164653</v>
      </c>
      <c r="H838" s="114">
        <v>100</v>
      </c>
      <c r="I838" s="22"/>
    </row>
    <row r="839" spans="1:9" x14ac:dyDescent="0.2">
      <c r="A839" s="22" t="str">
        <f t="shared" si="13"/>
        <v>Cundinamarcap2Nacimientos por cesarea</v>
      </c>
      <c r="B839" s="113" t="s">
        <v>14</v>
      </c>
      <c r="C839" s="55" t="s">
        <v>152</v>
      </c>
      <c r="D839" s="65" t="s">
        <v>116</v>
      </c>
      <c r="E839" s="22" t="s">
        <v>34</v>
      </c>
      <c r="F839">
        <v>46613</v>
      </c>
      <c r="G839">
        <v>138665</v>
      </c>
      <c r="H839" s="114">
        <v>100</v>
      </c>
      <c r="I839" s="22"/>
    </row>
    <row r="840" spans="1:9" x14ac:dyDescent="0.2">
      <c r="A840" s="22" t="str">
        <f t="shared" si="13"/>
        <v>Chocóp2Nacimientos por cesarea</v>
      </c>
      <c r="B840" s="55" t="s">
        <v>12</v>
      </c>
      <c r="C840" s="55" t="s">
        <v>152</v>
      </c>
      <c r="D840" s="65" t="s">
        <v>116</v>
      </c>
      <c r="E840" s="22" t="s">
        <v>34</v>
      </c>
      <c r="F840">
        <v>7742</v>
      </c>
      <c r="G840">
        <v>32329</v>
      </c>
      <c r="H840" s="114">
        <v>100</v>
      </c>
      <c r="I840" s="22"/>
    </row>
    <row r="841" spans="1:9" x14ac:dyDescent="0.2">
      <c r="A841" s="22" t="str">
        <f t="shared" si="13"/>
        <v>Huilap2Nacimientos por cesarea</v>
      </c>
      <c r="B841" s="113" t="s">
        <v>17</v>
      </c>
      <c r="C841" s="55" t="s">
        <v>152</v>
      </c>
      <c r="D841" s="65" t="s">
        <v>116</v>
      </c>
      <c r="E841" s="22" t="s">
        <v>34</v>
      </c>
      <c r="F841">
        <v>44088</v>
      </c>
      <c r="G841">
        <v>121368</v>
      </c>
      <c r="H841" s="114">
        <v>100</v>
      </c>
      <c r="I841" s="22"/>
    </row>
    <row r="842" spans="1:9" x14ac:dyDescent="0.2">
      <c r="A842" s="22" t="str">
        <f t="shared" si="13"/>
        <v>La Guajirap2Nacimientos por cesarea</v>
      </c>
      <c r="B842" s="55" t="s">
        <v>18</v>
      </c>
      <c r="C842" s="55" t="s">
        <v>152</v>
      </c>
      <c r="D842" s="65" t="s">
        <v>116</v>
      </c>
      <c r="E842" s="22" t="s">
        <v>34</v>
      </c>
      <c r="F842">
        <v>38995</v>
      </c>
      <c r="G842">
        <v>80497</v>
      </c>
      <c r="H842" s="114">
        <v>100</v>
      </c>
      <c r="I842" s="22"/>
    </row>
    <row r="843" spans="1:9" x14ac:dyDescent="0.2">
      <c r="A843" s="22" t="str">
        <f t="shared" si="13"/>
        <v>Magdalenap2Nacimientos por cesarea</v>
      </c>
      <c r="B843" s="113" t="s">
        <v>19</v>
      </c>
      <c r="C843" s="55" t="s">
        <v>152</v>
      </c>
      <c r="D843" s="65" t="s">
        <v>116</v>
      </c>
      <c r="E843" s="22" t="s">
        <v>34</v>
      </c>
      <c r="F843">
        <v>80799</v>
      </c>
      <c r="G843">
        <v>135265</v>
      </c>
      <c r="H843" s="114">
        <v>100</v>
      </c>
      <c r="I843" s="22"/>
    </row>
    <row r="844" spans="1:9" x14ac:dyDescent="0.2">
      <c r="A844" s="22" t="str">
        <f t="shared" si="13"/>
        <v>Metap2Nacimientos por cesarea</v>
      </c>
      <c r="B844" s="113" t="s">
        <v>20</v>
      </c>
      <c r="C844" s="55" t="s">
        <v>152</v>
      </c>
      <c r="D844" s="65" t="s">
        <v>116</v>
      </c>
      <c r="E844" s="22" t="s">
        <v>34</v>
      </c>
      <c r="F844">
        <v>31056</v>
      </c>
      <c r="G844">
        <v>96506</v>
      </c>
      <c r="H844" s="114">
        <v>100</v>
      </c>
      <c r="I844" s="22"/>
    </row>
    <row r="845" spans="1:9" x14ac:dyDescent="0.2">
      <c r="A845" s="22" t="str">
        <f t="shared" si="13"/>
        <v>Nariñop2Nacimientos por cesarea</v>
      </c>
      <c r="B845" s="113" t="s">
        <v>21</v>
      </c>
      <c r="C845" s="55" t="s">
        <v>152</v>
      </c>
      <c r="D845" s="65" t="s">
        <v>116</v>
      </c>
      <c r="E845" s="22" t="s">
        <v>34</v>
      </c>
      <c r="F845">
        <v>52002</v>
      </c>
      <c r="G845">
        <v>108473</v>
      </c>
      <c r="H845" s="114">
        <v>100</v>
      </c>
      <c r="I845" s="22"/>
    </row>
    <row r="846" spans="1:9" x14ac:dyDescent="0.2">
      <c r="A846" s="22" t="str">
        <f t="shared" si="13"/>
        <v>Norte de Santanderp2Nacimientos por cesarea</v>
      </c>
      <c r="B846" s="113" t="s">
        <v>22</v>
      </c>
      <c r="C846" s="55" t="s">
        <v>152</v>
      </c>
      <c r="D846" s="65" t="s">
        <v>116</v>
      </c>
      <c r="E846" s="22" t="s">
        <v>34</v>
      </c>
      <c r="F846">
        <v>69220</v>
      </c>
      <c r="G846">
        <v>121492</v>
      </c>
      <c r="H846" s="114">
        <v>100</v>
      </c>
      <c r="I846" s="22"/>
    </row>
    <row r="847" spans="1:9" x14ac:dyDescent="0.2">
      <c r="A847" s="22" t="str">
        <f t="shared" si="13"/>
        <v>Quindíop2Nacimientos por cesarea</v>
      </c>
      <c r="B847" s="67" t="s">
        <v>24</v>
      </c>
      <c r="C847" s="55" t="s">
        <v>152</v>
      </c>
      <c r="D847" s="65" t="s">
        <v>116</v>
      </c>
      <c r="E847" s="22" t="s">
        <v>34</v>
      </c>
      <c r="F847">
        <v>11425</v>
      </c>
      <c r="G847">
        <v>37103</v>
      </c>
      <c r="H847" s="114">
        <v>100</v>
      </c>
      <c r="I847" s="22"/>
    </row>
    <row r="848" spans="1:9" x14ac:dyDescent="0.2">
      <c r="A848" s="22" t="str">
        <f t="shared" si="13"/>
        <v>Risaraldap2Nacimientos por cesarea</v>
      </c>
      <c r="B848" s="113" t="s">
        <v>25</v>
      </c>
      <c r="C848" s="55" t="s">
        <v>152</v>
      </c>
      <c r="D848" s="65" t="s">
        <v>116</v>
      </c>
      <c r="E848" s="22" t="s">
        <v>34</v>
      </c>
      <c r="F848">
        <v>19023</v>
      </c>
      <c r="G848">
        <v>69394</v>
      </c>
      <c r="H848" s="114">
        <v>100</v>
      </c>
      <c r="I848" s="22"/>
    </row>
    <row r="849" spans="1:9" x14ac:dyDescent="0.2">
      <c r="A849" s="22" t="str">
        <f t="shared" si="13"/>
        <v>Santanderp2Nacimientos por cesarea</v>
      </c>
      <c r="B849" s="113" t="s">
        <v>27</v>
      </c>
      <c r="C849" s="55" t="s">
        <v>152</v>
      </c>
      <c r="D849" s="65" t="s">
        <v>116</v>
      </c>
      <c r="E849" s="22" t="s">
        <v>34</v>
      </c>
      <c r="F849">
        <v>99844</v>
      </c>
      <c r="G849">
        <v>187611</v>
      </c>
      <c r="H849" s="114">
        <v>100</v>
      </c>
      <c r="I849" s="22"/>
    </row>
    <row r="850" spans="1:9" x14ac:dyDescent="0.2">
      <c r="A850" s="22" t="str">
        <f t="shared" si="13"/>
        <v>Sucrep2Nacimientos por cesarea</v>
      </c>
      <c r="B850" s="113" t="s">
        <v>28</v>
      </c>
      <c r="C850" s="55" t="s">
        <v>152</v>
      </c>
      <c r="D850" s="65" t="s">
        <v>116</v>
      </c>
      <c r="E850" s="22" t="s">
        <v>34</v>
      </c>
      <c r="F850">
        <v>57447</v>
      </c>
      <c r="G850">
        <v>90530</v>
      </c>
      <c r="H850" s="114">
        <v>100</v>
      </c>
      <c r="I850" s="22"/>
    </row>
    <row r="851" spans="1:9" x14ac:dyDescent="0.2">
      <c r="A851" s="22" t="str">
        <f t="shared" si="13"/>
        <v>Tolimap2Nacimientos por cesarea</v>
      </c>
      <c r="B851" s="113" t="s">
        <v>29</v>
      </c>
      <c r="C851" s="55" t="s">
        <v>152</v>
      </c>
      <c r="D851" s="65" t="s">
        <v>116</v>
      </c>
      <c r="E851" s="22" t="s">
        <v>34</v>
      </c>
      <c r="F851">
        <v>38279</v>
      </c>
      <c r="G851">
        <v>104282</v>
      </c>
      <c r="H851" s="114">
        <v>100</v>
      </c>
      <c r="I851" s="22"/>
    </row>
    <row r="852" spans="1:9" x14ac:dyDescent="0.2">
      <c r="A852" s="22" t="str">
        <f t="shared" si="13"/>
        <v>Valle del Caucap2Nacimientos por cesarea</v>
      </c>
      <c r="B852" s="113" t="s">
        <v>33</v>
      </c>
      <c r="C852" s="55" t="s">
        <v>152</v>
      </c>
      <c r="D852" s="65" t="s">
        <v>116</v>
      </c>
      <c r="E852" s="22" t="s">
        <v>34</v>
      </c>
      <c r="F852">
        <v>124436</v>
      </c>
      <c r="G852">
        <v>332629</v>
      </c>
      <c r="H852" s="114">
        <v>100</v>
      </c>
      <c r="I852" s="22"/>
    </row>
    <row r="853" spans="1:9" x14ac:dyDescent="0.2">
      <c r="A853" s="22" t="str">
        <f t="shared" si="13"/>
        <v>Araucap2Nacimientos por cesarea</v>
      </c>
      <c r="B853" s="113" t="s">
        <v>2</v>
      </c>
      <c r="C853" s="55" t="s">
        <v>152</v>
      </c>
      <c r="D853" s="65" t="s">
        <v>116</v>
      </c>
      <c r="E853" s="22" t="s">
        <v>34</v>
      </c>
      <c r="F853">
        <v>10150</v>
      </c>
      <c r="G853">
        <v>23866</v>
      </c>
      <c r="H853" s="114">
        <v>100</v>
      </c>
      <c r="I853" s="22"/>
    </row>
    <row r="854" spans="1:9" x14ac:dyDescent="0.2">
      <c r="A854" s="22" t="str">
        <f t="shared" si="13"/>
        <v>Casanarep2Nacimientos por cesarea</v>
      </c>
      <c r="B854" s="113" t="s">
        <v>9</v>
      </c>
      <c r="C854" s="55" t="s">
        <v>152</v>
      </c>
      <c r="D854" s="65" t="s">
        <v>116</v>
      </c>
      <c r="E854" s="22" t="s">
        <v>34</v>
      </c>
      <c r="F854">
        <v>12005</v>
      </c>
      <c r="G854">
        <v>38154</v>
      </c>
      <c r="H854" s="114">
        <v>100</v>
      </c>
      <c r="I854" s="22"/>
    </row>
    <row r="855" spans="1:9" x14ac:dyDescent="0.2">
      <c r="A855" s="22" t="str">
        <f t="shared" si="13"/>
        <v>Putumayop2Nacimientos por cesarea</v>
      </c>
      <c r="B855" s="113" t="s">
        <v>23</v>
      </c>
      <c r="C855" s="55" t="s">
        <v>152</v>
      </c>
      <c r="D855" s="65" t="s">
        <v>116</v>
      </c>
      <c r="E855" s="22" t="s">
        <v>34</v>
      </c>
      <c r="F855">
        <v>7961</v>
      </c>
      <c r="G855">
        <v>23220</v>
      </c>
      <c r="H855" s="114">
        <v>100</v>
      </c>
      <c r="I855" s="22"/>
    </row>
    <row r="856" spans="1:9" x14ac:dyDescent="0.2">
      <c r="A856" s="22" t="str">
        <f t="shared" si="13"/>
        <v>San Andrés y Providenciap2Nacimientos por cesarea</v>
      </c>
      <c r="B856" s="72" t="s">
        <v>26</v>
      </c>
      <c r="C856" s="55" t="s">
        <v>152</v>
      </c>
      <c r="D856" s="65" t="s">
        <v>116</v>
      </c>
      <c r="E856" s="22" t="s">
        <v>34</v>
      </c>
      <c r="F856">
        <v>3528</v>
      </c>
      <c r="G856">
        <v>4991</v>
      </c>
      <c r="H856" s="114">
        <v>100</v>
      </c>
      <c r="I856" s="22"/>
    </row>
    <row r="857" spans="1:9" x14ac:dyDescent="0.2">
      <c r="A857" s="22" t="str">
        <f t="shared" si="13"/>
        <v>Amazonasp2Nacimientos por cesarea</v>
      </c>
      <c r="B857" s="113" t="s">
        <v>0</v>
      </c>
      <c r="C857" s="55" t="s">
        <v>152</v>
      </c>
      <c r="D857" s="65" t="s">
        <v>116</v>
      </c>
      <c r="E857" s="22" t="s">
        <v>34</v>
      </c>
      <c r="F857">
        <v>1378</v>
      </c>
      <c r="G857">
        <v>7341</v>
      </c>
      <c r="H857" s="114">
        <v>100</v>
      </c>
      <c r="I857" s="22"/>
    </row>
    <row r="858" spans="1:9" x14ac:dyDescent="0.2">
      <c r="A858" s="22" t="str">
        <f t="shared" si="13"/>
        <v>Guainíap2Nacimientos por cesarea</v>
      </c>
      <c r="B858" s="113" t="s">
        <v>15</v>
      </c>
      <c r="C858" s="55" t="s">
        <v>152</v>
      </c>
      <c r="D858" s="65" t="s">
        <v>116</v>
      </c>
      <c r="E858" s="22" t="s">
        <v>34</v>
      </c>
      <c r="F858">
        <v>867</v>
      </c>
      <c r="G858">
        <v>3056</v>
      </c>
      <c r="H858" s="114">
        <v>100</v>
      </c>
      <c r="I858" s="22"/>
    </row>
    <row r="859" spans="1:9" x14ac:dyDescent="0.2">
      <c r="A859" s="22" t="str">
        <f t="shared" si="13"/>
        <v>Guaviarep2Nacimientos por cesarea</v>
      </c>
      <c r="B859" s="113" t="s">
        <v>16</v>
      </c>
      <c r="C859" s="55" t="s">
        <v>152</v>
      </c>
      <c r="D859" s="65" t="s">
        <v>116</v>
      </c>
      <c r="E859" s="22" t="s">
        <v>34</v>
      </c>
      <c r="F859">
        <v>1945</v>
      </c>
      <c r="G859">
        <v>6990</v>
      </c>
      <c r="H859" s="114">
        <v>100</v>
      </c>
      <c r="I859" s="22"/>
    </row>
    <row r="860" spans="1:9" x14ac:dyDescent="0.2">
      <c r="A860" s="22" t="str">
        <f t="shared" si="13"/>
        <v>Vaupésp2Nacimientos por cesarea</v>
      </c>
      <c r="B860" s="113" t="s">
        <v>30</v>
      </c>
      <c r="C860" s="55" t="s">
        <v>152</v>
      </c>
      <c r="D860" s="65" t="s">
        <v>116</v>
      </c>
      <c r="E860" s="22" t="s">
        <v>34</v>
      </c>
      <c r="F860">
        <v>255</v>
      </c>
      <c r="G860">
        <v>1764</v>
      </c>
      <c r="H860" s="114">
        <v>100</v>
      </c>
      <c r="I860" s="22"/>
    </row>
    <row r="861" spans="1:9" x14ac:dyDescent="0.2">
      <c r="A861" s="22" t="str">
        <f t="shared" si="13"/>
        <v>Vichadap2Nacimientos por cesarea</v>
      </c>
      <c r="B861" s="113" t="s">
        <v>31</v>
      </c>
      <c r="C861" s="55" t="s">
        <v>152</v>
      </c>
      <c r="D861" s="65" t="s">
        <v>116</v>
      </c>
      <c r="E861" s="22" t="s">
        <v>34</v>
      </c>
      <c r="F861">
        <v>559</v>
      </c>
      <c r="G861">
        <v>3362</v>
      </c>
      <c r="H861" s="114">
        <v>100</v>
      </c>
      <c r="I861" s="22"/>
    </row>
  </sheetData>
  <autoFilter ref="A1:H861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C6"/>
  <sheetViews>
    <sheetView zoomScale="166" workbookViewId="0">
      <selection activeCell="C10" sqref="C10"/>
    </sheetView>
  </sheetViews>
  <sheetFormatPr baseColWidth="10" defaultRowHeight="15" x14ac:dyDescent="0.2"/>
  <sheetData>
    <row r="1" spans="1:3" x14ac:dyDescent="0.2">
      <c r="A1" t="s">
        <v>38</v>
      </c>
      <c r="B1" t="s">
        <v>67</v>
      </c>
      <c r="C1" t="s">
        <v>52</v>
      </c>
    </row>
    <row r="2" spans="1:3" x14ac:dyDescent="0.2">
      <c r="A2" t="s">
        <v>49</v>
      </c>
      <c r="B2">
        <v>2005</v>
      </c>
      <c r="C2" t="s">
        <v>39</v>
      </c>
    </row>
    <row r="3" spans="1:3" x14ac:dyDescent="0.2">
      <c r="A3" t="s">
        <v>48</v>
      </c>
      <c r="B3">
        <v>2005</v>
      </c>
      <c r="C3" t="s">
        <v>39</v>
      </c>
    </row>
    <row r="4" spans="1:3" x14ac:dyDescent="0.2">
      <c r="A4" t="s">
        <v>49</v>
      </c>
      <c r="B4">
        <v>2015</v>
      </c>
      <c r="C4" t="s">
        <v>34</v>
      </c>
    </row>
    <row r="5" spans="1:3" x14ac:dyDescent="0.2">
      <c r="A5" t="s">
        <v>48</v>
      </c>
      <c r="B5">
        <v>2013</v>
      </c>
      <c r="C5" t="s">
        <v>34</v>
      </c>
    </row>
    <row r="6" spans="1:3" x14ac:dyDescent="0.2">
      <c r="A6" t="s">
        <v>142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8B53D803D2C143BB12170752A9608C" ma:contentTypeVersion="4" ma:contentTypeDescription="Crear nuevo documento." ma:contentTypeScope="" ma:versionID="72c8fde7122bca5cb56eafd8cdde0a01">
  <xsd:schema xmlns:xsd="http://www.w3.org/2001/XMLSchema" xmlns:xs="http://www.w3.org/2001/XMLSchema" xmlns:p="http://schemas.microsoft.com/office/2006/metadata/properties" xmlns:ns1="http://schemas.microsoft.com/sharepoint/v3" xmlns:ns2="3bfbf733-a6c3-488d-a481-abc1b690c7db" targetNamespace="http://schemas.microsoft.com/office/2006/metadata/properties" ma:root="true" ma:fieldsID="a90d01c68f78584873c260b2e34f6309" ns1:_="" ns2:_="">
    <xsd:import namespace="http://schemas.microsoft.com/sharepoint/v3"/>
    <xsd:import namespace="3bfbf733-a6c3-488d-a481-abc1b690c7d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bf733-a6c3-488d-a481-abc1b690c7d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bfbf733-a6c3-488d-a481-abc1b690c7db">AVMXRNAJRR5T-943394047-5</_dlc_DocId>
    <_dlc_DocIdUrl xmlns="3bfbf733-a6c3-488d-a481-abc1b690c7db">
      <Url>http://www.ins.gov.co/Direcciones/ONS/_layouts/15/DocIdRedir.aspx?ID=AVMXRNAJRR5T-943394047-5</Url>
      <Description>AVMXRNAJRR5T-943394047-5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B6AD766-E1A8-45C1-98B7-A6931796FBC7}"/>
</file>

<file path=customXml/itemProps2.xml><?xml version="1.0" encoding="utf-8"?>
<ds:datastoreItem xmlns:ds="http://schemas.openxmlformats.org/officeDocument/2006/customXml" ds:itemID="{FFF948E6-67F7-4EDF-A7A7-DAF5ED50FACE}"/>
</file>

<file path=customXml/itemProps3.xml><?xml version="1.0" encoding="utf-8"?>
<ds:datastoreItem xmlns:ds="http://schemas.openxmlformats.org/officeDocument/2006/customXml" ds:itemID="{1BD942AE-779F-4074-8346-E91894A1E117}"/>
</file>

<file path=customXml/itemProps4.xml><?xml version="1.0" encoding="utf-8"?>
<ds:datastoreItem xmlns:ds="http://schemas.openxmlformats.org/officeDocument/2006/customXml" ds:itemID="{54BAD78C-0919-40A3-8A76-2E87DE1BED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model</vt:lpstr>
      <vt:lpstr>dropdown</vt:lpstr>
      <vt:lpstr>estrato</vt:lpstr>
      <vt:lpstr>salud</vt:lpstr>
      <vt:lpstr>recoding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Liliana Cuevas</dc:creator>
  <cp:lastModifiedBy>Microsoft Office User</cp:lastModifiedBy>
  <dcterms:created xsi:type="dcterms:W3CDTF">2017-10-04T04:22:30Z</dcterms:created>
  <dcterms:modified xsi:type="dcterms:W3CDTF">2017-12-21T20:45:23Z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0x010100C48B53D803D2C143BB12170752A9608C</vt:lpwstr>
  </property>
  <property fmtid="{D5CDD505-2E9C-101B-9397-08002B2CF9AE}" pid="3" name="_dlc_DocIdItemGuid">
    <vt:lpwstr>59d5bcff-b223-411b-992f-649482e65348</vt:lpwstr>
  </property>
</Properties>
</file>