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5220" windowHeight="11360" tabRatio="500" activeTab="0"/>
  </bookViews>
  <sheets>
    <sheet name="config" sheetId="1" r:id="rId1"/>
    <sheet name="outputs" sheetId="2" r:id="rId2"/>
    <sheet name="data" sheetId="3" r:id="rId3"/>
    <sheet name="lists" sheetId="4" r:id="rId4"/>
    <sheet name="region" sheetId="5" r:id="rId5"/>
    <sheet name="indicadores" sheetId="6" r:id="rId6"/>
    <sheet name="conteos" sheetId="7" r:id="rId7"/>
  </sheets>
  <definedNames>
    <definedName name="_xlnm._FilterDatabase" localSheetId="6" hidden="1">'conteos'!$A$2:$AP$37</definedName>
    <definedName name="_xlfn.IFERROR" hidden="1">#NAME?</definedName>
    <definedName name="_xlfn.PERCENTILE.EXC" hidden="1">#NAME?</definedName>
    <definedName name="_xlfn.PERCENTILE.INC" hidden="1">#NAME?</definedName>
    <definedName name="_xlnm.Print_Area" localSheetId="1">'outputs'!$B$10:$AQ$45</definedName>
    <definedName name="indicadores" localSheetId="2">'data'!$A$1:$AQ$35</definedName>
    <definedName name="indicadores">'indicadores'!$A$1:$B$42</definedName>
    <definedName name="order_list">'lists'!$B$2:$B$4</definedName>
    <definedName name="order_pop">'lists'!$B$3</definedName>
    <definedName name="order_pop_size">'lists'!$B$4</definedName>
    <definedName name="order_region">'lists'!$B$2</definedName>
    <definedName name="order_sel">'config'!$H$6</definedName>
    <definedName name="pop_groups">'config'!$I$13:$J$18</definedName>
    <definedName name="Por_regiones">'lists'!$B$2:$B$4</definedName>
    <definedName name="refLevel_list">'lists'!$A$2:$A$3</definedName>
  </definedNames>
  <calcPr fullCalcOnLoad="1"/>
</workbook>
</file>

<file path=xl/sharedStrings.xml><?xml version="1.0" encoding="utf-8"?>
<sst xmlns="http://schemas.openxmlformats.org/spreadsheetml/2006/main" count="475" uniqueCount="210">
  <si>
    <t>cod_departamento</t>
  </si>
  <si>
    <t>departamento</t>
  </si>
  <si>
    <t>gini_2010_2012</t>
  </si>
  <si>
    <t>itd_2013</t>
  </si>
  <si>
    <t>NBI-2011</t>
  </si>
  <si>
    <t>af_contributivo_2012</t>
  </si>
  <si>
    <t>af_subsidiado_2012</t>
  </si>
  <si>
    <t>af_salud_2012</t>
  </si>
  <si>
    <t>co_acue_hog_ru 2013_2015</t>
  </si>
  <si>
    <t>co_acue_hog_urb 2013_2015</t>
  </si>
  <si>
    <t>por_hog_serv_inade 2013_2015</t>
  </si>
  <si>
    <t>por_pet_ing_pr 2013_2015</t>
  </si>
  <si>
    <t>t_desempleo 2013_2015</t>
  </si>
  <si>
    <t>t_desempleo_15a24_2013_2015</t>
  </si>
  <si>
    <t>por_m60_pensi_2013_2015</t>
  </si>
  <si>
    <t>por_hog_haci2013_2015</t>
  </si>
  <si>
    <t>t_analf_15a24_2013_2015</t>
  </si>
  <si>
    <t>a_pro_edu_15_2013_2015</t>
  </si>
  <si>
    <t>cv_DPT_2012_2014</t>
  </si>
  <si>
    <t>ev_2010_2015</t>
  </si>
  <si>
    <t>nv_BPN_2011_2013</t>
  </si>
  <si>
    <t>prev_DNTc_2010</t>
  </si>
  <si>
    <t>t_inc_TBC</t>
  </si>
  <si>
    <t>t_inc_Viol_intrafam_2013</t>
  </si>
  <si>
    <t>t_inc_Viol_muj_2013</t>
  </si>
  <si>
    <t>t_fec_adol_2011</t>
  </si>
  <si>
    <t>t_mor_hom_15a39_M</t>
  </si>
  <si>
    <t>t_mor_hom_15a39_F</t>
  </si>
  <si>
    <t>t_mor _inf_M</t>
  </si>
  <si>
    <t>t_mor _inf_F</t>
  </si>
  <si>
    <t>t_mor_les_trans_M</t>
  </si>
  <si>
    <t>t_mor_les_trans_F</t>
  </si>
  <si>
    <t>mor_enf_cv_M</t>
  </si>
  <si>
    <t>mor_enf_cv_F</t>
  </si>
  <si>
    <t>mor_des_men_5a_M</t>
  </si>
  <si>
    <t>mor_des_men_5a_F</t>
  </si>
  <si>
    <t>raz_m_m</t>
  </si>
  <si>
    <t>prop_nc_v_14a17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</si>
  <si>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</si>
  <si>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</si>
  <si>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</si>
  <si>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</si>
  <si>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</si>
  <si>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</si>
  <si>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</si>
  <si>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</si>
  <si>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</si>
  <si>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</si>
  <si>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</si>
  <si>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</si>
  <si>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</si>
  <si>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</si>
  <si>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</si>
  <si>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</si>
  <si>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N,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</si>
  <si>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</si>
  <si>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</si>
  <si>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</si>
  <si>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</si>
  <si>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</si>
  <si>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</si>
  <si>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</si>
  <si>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</si>
  <si>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</si>
  <si>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</si>
  <si>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</si>
  <si>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</si>
  <si>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</si>
  <si>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</si>
  <si>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</si>
  <si>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TOTAL NACIONAL</t>
  </si>
  <si>
    <t>Región</t>
  </si>
  <si>
    <t>Indicador</t>
  </si>
  <si>
    <t>Objetivo</t>
  </si>
  <si>
    <t>refLevel_list</t>
  </si>
  <si>
    <t>baja</t>
  </si>
  <si>
    <t>alta</t>
  </si>
  <si>
    <t>Resultados</t>
  </si>
  <si>
    <t>Configuración</t>
  </si>
  <si>
    <t>Departamento</t>
  </si>
  <si>
    <t>Orden</t>
  </si>
  <si>
    <t>redFlags</t>
  </si>
  <si>
    <t>inf</t>
  </si>
  <si>
    <t>sup</t>
  </si>
  <si>
    <t>Grupos</t>
  </si>
  <si>
    <t>extremo</t>
  </si>
  <si>
    <t>Politico-administrativa</t>
  </si>
  <si>
    <t>Por-población</t>
  </si>
  <si>
    <t>Organizar</t>
  </si>
  <si>
    <t>Por regiones</t>
  </si>
  <si>
    <t>Por población</t>
  </si>
  <si>
    <t>order_list</t>
  </si>
  <si>
    <t>05</t>
  </si>
  <si>
    <t>08</t>
  </si>
  <si>
    <t>11</t>
  </si>
  <si>
    <t>13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</si>
  <si>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</si>
  <si>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</si>
  <si>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</si>
  <si>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</si>
  <si>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</si>
  <si>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</si>
  <si>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</si>
  <si>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</si>
  <si>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</si>
  <si>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</si>
  <si>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</si>
  <si>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</si>
  <si>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</si>
  <si>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NARIÑO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</si>
  <si>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</si>
  <si>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</si>
  <si>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</si>
  <si>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</si>
  <si>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</si>
  <si>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</si>
  <si>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</si>
  <si>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</si>
  <si>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</si>
  <si>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</si>
  <si>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</si>
  <si>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</si>
  <si>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</si>
  <si>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95</t>
  </si>
  <si>
    <t>97</t>
  </si>
  <si>
    <t>99</t>
  </si>
  <si>
    <t>00</t>
  </si>
  <si>
    <t>contributivo/Total_afiliados</t>
  </si>
  <si>
    <t>cob_tto_ARV_2011</t>
  </si>
  <si>
    <t>prev_tabaq_adoles_2011</t>
  </si>
  <si>
    <t>prev_alcoh_esc_2011</t>
  </si>
  <si>
    <t>Por tamaño de población</t>
  </si>
  <si>
    <t>Mínimo</t>
  </si>
  <si>
    <t>Máximo</t>
  </si>
  <si>
    <t>Valores de corte de los grupos</t>
  </si>
  <si>
    <t>Población</t>
  </si>
  <si>
    <t>Grupo</t>
  </si>
  <si>
    <t>Por-tamaño-pob</t>
  </si>
  <si>
    <t>indicador</t>
  </si>
  <si>
    <t>nombre corto</t>
  </si>
  <si>
    <t>Coeficiente de Gini</t>
  </si>
  <si>
    <t>Índice de transparencia departamental</t>
  </si>
  <si>
    <t>Índice necesidades básicas insatisfechas</t>
  </si>
  <si>
    <t>Afiliación al régimen contributivo en salud</t>
  </si>
  <si>
    <t>Afiliación al régimen subsidiado en salud</t>
  </si>
  <si>
    <t>Afiliación al SGSS</t>
  </si>
  <si>
    <t>Porcentaje de afiliación al régimen contributivo</t>
  </si>
  <si>
    <t>Cobertura de acueducto en hogares rurales</t>
  </si>
  <si>
    <t>Cobertura de acueducto en hogares urbanos</t>
  </si>
  <si>
    <t>Porcentaje de hogares con servicios públicos inadecuados</t>
  </si>
  <si>
    <t>Porcentaje de población en edad de trabajar sin ingresos propios</t>
  </si>
  <si>
    <t>Tasa de desempleo (por 100)</t>
  </si>
  <si>
    <t>Tasa de desempleo en jóvenes de 15 a 24 años (por 100)</t>
  </si>
  <si>
    <t>Porcentaje de mayores de 60 años con pensiones</t>
  </si>
  <si>
    <t>Porcentaje de hogares en hacinamiento</t>
  </si>
  <si>
    <t>Tasa de analfabetismo en jóvenes de 15 a 24 años (por 100)</t>
  </si>
  <si>
    <t>Años promedio de educación en personas con 15 o más años</t>
  </si>
  <si>
    <t>Cobertura de vacunación de DPT en &lt;1año con 3ra dosis</t>
  </si>
  <si>
    <t>Esperanza de vida al nacer</t>
  </si>
  <si>
    <t>Porcentaje de nacidos vivos con BPN</t>
  </si>
  <si>
    <t>Prevalencia de DNT crónica en menores de 5 años</t>
  </si>
  <si>
    <t>Tasa de incidencia de TBC (por 100.000)</t>
  </si>
  <si>
    <t>Tasa de incidencia de violencia Intrafamiliar (por 100.000)</t>
  </si>
  <si>
    <t>Tasa de incidencia de violencia contra la mujer (por 100.000)</t>
  </si>
  <si>
    <t>Tasa de fecundidad en adolescentes (por 1000)</t>
  </si>
  <si>
    <t>Cobertura tratamiento antiretroviral</t>
  </si>
  <si>
    <t>Prevalencia de tabaquismo en adolescentes</t>
  </si>
  <si>
    <t>Prevalencia de consumo alcohol en escolares</t>
  </si>
  <si>
    <t>Tasas de mortalidad por homicidios en mujeres de 15 a 39 años (por 100.000)</t>
  </si>
  <si>
    <t>Tasas de mortalidad por homicidios en hombres de 15 a 39 años (por 100.000)</t>
  </si>
  <si>
    <t>Tasa de mortalidad infantil en niños (por 1000 NV)</t>
  </si>
  <si>
    <t>Tasa de mortalidad infantil en niñas (por 1000 NV)</t>
  </si>
  <si>
    <t>Tasa de mortalidad por lesiones de transporte en hombres (por 100.000)</t>
  </si>
  <si>
    <t>Tasa de mortalidad por lesiones de transporte en mujeres (por 100.000)</t>
  </si>
  <si>
    <t>Tasa de mortalidad por enfermedad cardiovascular en hombres (por 100.000)</t>
  </si>
  <si>
    <t>Tasa de mortalidad por enfermedad cardiovascular en mujeres (por 100.000)</t>
  </si>
  <si>
    <t>Tasa de mortalidad por desnutrición en menores 5 años en niños (por 100.000)</t>
  </si>
  <si>
    <t>Tasa de mortalidad por desnutrición en menores 5 años en niñas (por 100.000)</t>
  </si>
  <si>
    <t>Razón de mortalidad materna (por 100.000 NV)</t>
  </si>
  <si>
    <t>Proporción de NV hijos de mujeres de 14 a 17 años</t>
  </si>
  <si>
    <t>por_acc_trab</t>
  </si>
  <si>
    <t>Fuente</t>
  </si>
  <si>
    <t>Periodo</t>
  </si>
  <si>
    <t>DANE</t>
  </si>
  <si>
    <t>2010-2012</t>
  </si>
  <si>
    <t>http://indicedetransparencia.org.co/ITD/Gobernaciones</t>
  </si>
  <si>
    <t>Ministerio de Salud y Protección social</t>
  </si>
  <si>
    <t>DANE - Gran Encuesta Integrada de Hogares</t>
  </si>
  <si>
    <t>2013-2015</t>
  </si>
  <si>
    <t>PAI_SISPRO_MSPS</t>
  </si>
  <si>
    <t>2012-2014</t>
  </si>
  <si>
    <t>DANE. Conciliación Censal 1985-2005 y Proyecciones de Población 2005-2020</t>
  </si>
  <si>
    <t>2010-2015</t>
  </si>
  <si>
    <t>DANE - Estadísticas Vitales</t>
  </si>
  <si>
    <t>ENSIN</t>
  </si>
  <si>
    <t>SIVIGILA-Informe de evento (tasa por 100.000)</t>
  </si>
  <si>
    <t>Informe FORENSIS 2013</t>
  </si>
  <si>
    <t>Estadísticas vitales DANE</t>
  </si>
  <si>
    <t>Monitoreo cumplimiento ODM, MinSalud</t>
  </si>
  <si>
    <t>Informe consumo sustancias psicoactivas, Minjusticia</t>
  </si>
  <si>
    <t>DANE. Estadísticas vitales (Defunciones)</t>
  </si>
  <si>
    <t>2011-2013</t>
  </si>
  <si>
    <t>DANE. Estadísticas vitales (Nacidos vivos)</t>
  </si>
  <si>
    <t>e</t>
  </si>
  <si>
    <t>Sumatoria</t>
  </si>
  <si>
    <t>Prevalencia de tabaquismo en adolescentes (último mes)</t>
  </si>
  <si>
    <t>Prevalencia de consumo alcohol en escolares (último mes)</t>
  </si>
  <si>
    <t>Porcentaje de accidentes de trabajo</t>
  </si>
  <si>
    <t>Tasa de mortalidad por desnutrición en menores 5 años en niñas (por 1000 NV)</t>
  </si>
  <si>
    <t>Tasa de mortalidad por desnutrición en menores 5 años en niños (por 1000 NV)</t>
  </si>
</sst>
</file>

<file path=xl/styles.xml><?xml version="1.0" encoding="utf-8"?>
<styleSheet xmlns="http://schemas.openxmlformats.org/spreadsheetml/2006/main">
  <numFmts count="18">
    <numFmt numFmtId="5" formatCode="&quot;COP&quot;#,##0;\-&quot;COP&quot;#,##0"/>
    <numFmt numFmtId="6" formatCode="&quot;COP&quot;#,##0;[Red]\-&quot;COP&quot;#,##0"/>
    <numFmt numFmtId="7" formatCode="&quot;COP&quot;#,##0.00;\-&quot;COP&quot;#,##0.00"/>
    <numFmt numFmtId="8" formatCode="&quot;COP&quot;#,##0.00;[Red]\-&quot;COP&quot;#,##0.00"/>
    <numFmt numFmtId="42" formatCode="_-&quot;COP&quot;* #,##0_-;\-&quot;COP&quot;* #,##0_-;_-&quot;COP&quot;* &quot;-&quot;_-;_-@_-"/>
    <numFmt numFmtId="41" formatCode="_-* #,##0_-;\-* #,##0_-;_-* &quot;-&quot;_-;_-@_-"/>
    <numFmt numFmtId="44" formatCode="_-&quot;COP&quot;* #,##0.00_-;\-&quot;COP&quot;* #,##0.00_-;_-&quot;CO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0"/>
    </font>
    <font>
      <sz val="12"/>
      <color indexed="62"/>
      <name val="Arial"/>
      <family val="0"/>
    </font>
    <font>
      <sz val="18"/>
      <color indexed="8"/>
      <name val="Arial"/>
      <family val="0"/>
    </font>
    <font>
      <u val="single"/>
      <sz val="20"/>
      <color indexed="17"/>
      <name val="Calibri"/>
      <family val="0"/>
    </font>
    <font>
      <sz val="12"/>
      <color indexed="9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0"/>
    </font>
    <font>
      <sz val="12"/>
      <color rgb="FF3F3F76"/>
      <name val="Arial"/>
      <family val="0"/>
    </font>
    <font>
      <sz val="18"/>
      <color theme="1"/>
      <name val="Arial"/>
      <family val="0"/>
    </font>
    <font>
      <u val="single"/>
      <sz val="20"/>
      <color rgb="FF008000"/>
      <name val="Calibri"/>
      <family val="0"/>
    </font>
    <font>
      <sz val="12"/>
      <color theme="0"/>
      <name val="Arial"/>
      <family val="0"/>
    </font>
    <font>
      <sz val="12"/>
      <color rgb="FFFF0000"/>
      <name val="Arial"/>
      <family val="0"/>
    </font>
    <font>
      <b/>
      <sz val="12"/>
      <color theme="1"/>
      <name val="Arial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2" borderId="7" xfId="58" applyFont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29" borderId="1" xfId="48" applyFont="1" applyAlignment="1">
      <alignment/>
    </xf>
    <xf numFmtId="0" fontId="50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4" borderId="10" xfId="50" applyFont="1" applyFill="1" applyBorder="1" applyAlignment="1">
      <alignment horizontal="center" vertical="center"/>
    </xf>
    <xf numFmtId="0" fontId="48" fillId="32" borderId="7" xfId="58" applyFont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30" fillId="35" borderId="0" xfId="0" applyFont="1" applyFill="1" applyAlignment="1">
      <alignment wrapText="1"/>
    </xf>
    <xf numFmtId="171" fontId="0" fillId="33" borderId="0" xfId="54" applyNumberFormat="1" applyFont="1" applyFill="1" applyAlignment="1">
      <alignment/>
    </xf>
    <xf numFmtId="0" fontId="48" fillId="32" borderId="11" xfId="58" applyFont="1" applyBorder="1" applyAlignment="1">
      <alignment/>
    </xf>
    <xf numFmtId="0" fontId="53" fillId="33" borderId="12" xfId="0" applyFont="1" applyFill="1" applyBorder="1" applyAlignment="1">
      <alignment/>
    </xf>
    <xf numFmtId="43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41" fontId="48" fillId="33" borderId="0" xfId="54" applyFont="1" applyFill="1" applyAlignment="1">
      <alignment/>
    </xf>
    <xf numFmtId="41" fontId="48" fillId="32" borderId="7" xfId="54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36" borderId="16" xfId="0" applyFont="1" applyFill="1" applyBorder="1" applyAlignment="1">
      <alignment vertical="center"/>
    </xf>
    <xf numFmtId="0" fontId="56" fillId="36" borderId="17" xfId="0" applyFont="1" applyFill="1" applyBorder="1" applyAlignment="1">
      <alignment vertical="center"/>
    </xf>
    <xf numFmtId="0" fontId="56" fillId="37" borderId="16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43" fontId="0" fillId="0" borderId="0" xfId="0" applyNumberFormat="1" applyAlignment="1">
      <alignment wrapText="1"/>
    </xf>
    <xf numFmtId="0" fontId="30" fillId="35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51" fillId="34" borderId="18" xfId="50" applyFont="1" applyFill="1" applyBorder="1" applyAlignment="1">
      <alignment horizontal="center" vertical="center"/>
    </xf>
    <xf numFmtId="0" fontId="51" fillId="34" borderId="19" xfId="50" applyFont="1" applyFill="1" applyBorder="1" applyAlignment="1">
      <alignment horizontal="center" vertical="center"/>
    </xf>
    <xf numFmtId="0" fontId="39" fillId="29" borderId="20" xfId="48" applyBorder="1" applyAlignment="1">
      <alignment horizontal="center"/>
    </xf>
    <xf numFmtId="0" fontId="39" fillId="29" borderId="21" xfId="48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dxfs count="9"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rgb="FF9C0006"/>
      </font>
      <fill>
        <patternFill patternType="solid">
          <fgColor indexed="65"/>
          <bgColor theme="0"/>
        </patternFill>
      </fill>
    </dxf>
    <dxf>
      <font>
        <color rgb="FF9C0006"/>
      </font>
      <fill>
        <patternFill patternType="solid">
          <fgColor indexed="65"/>
          <bgColor theme="0"/>
        </patternFill>
      </fill>
      <border/>
    </dxf>
    <dxf>
      <font>
        <color theme="0"/>
      </font>
      <fill>
        <patternFill patternType="solid">
          <fgColor indexed="65"/>
          <bgColor rgb="FFFF0000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ySplit="3" topLeftCell="BM4" activePane="bottomLeft" state="frozen"/>
      <selection pane="topLeft" activeCell="A1" sqref="A1"/>
      <selection pane="bottomLeft" activeCell="E3" sqref="E3:F3"/>
    </sheetView>
  </sheetViews>
  <sheetFormatPr defaultColWidth="11.00390625" defaultRowHeight="15.75"/>
  <cols>
    <col min="1" max="1" width="10.875" style="5" customWidth="1"/>
    <col min="2" max="2" width="28.00390625" style="5" customWidth="1"/>
    <col min="3" max="8" width="10.875" style="5" customWidth="1"/>
    <col min="9" max="9" width="11.50390625" style="5" bestFit="1" customWidth="1"/>
    <col min="10" max="14" width="10.875" style="5" customWidth="1"/>
    <col min="15" max="16384" width="10.875" style="4" customWidth="1"/>
  </cols>
  <sheetData>
    <row r="1" spans="1:1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33.75" customHeight="1">
      <c r="A3" s="7"/>
      <c r="B3" s="9" t="s">
        <v>78</v>
      </c>
      <c r="C3" s="35" t="s">
        <v>84</v>
      </c>
      <c r="D3" s="36"/>
      <c r="E3" s="35" t="s">
        <v>77</v>
      </c>
      <c r="F3" s="36"/>
      <c r="G3" s="7"/>
      <c r="H3" s="7"/>
      <c r="I3" s="7"/>
      <c r="J3" s="7"/>
      <c r="K3" s="7"/>
      <c r="L3" s="7"/>
      <c r="M3" s="7"/>
      <c r="N3" s="7"/>
    </row>
    <row r="5" spans="2:8" ht="15">
      <c r="B5" s="5" t="s">
        <v>72</v>
      </c>
      <c r="C5" s="5" t="s">
        <v>73</v>
      </c>
      <c r="D5" s="5" t="s">
        <v>80</v>
      </c>
      <c r="E5" s="5" t="s">
        <v>81</v>
      </c>
      <c r="H5" s="5" t="s">
        <v>88</v>
      </c>
    </row>
    <row r="6" spans="1:9" ht="15">
      <c r="A6" s="5">
        <v>4</v>
      </c>
      <c r="B6" s="5" t="str">
        <f>INDEX(data!$1:$1,config!A6)</f>
        <v>gini_2010_2012</v>
      </c>
      <c r="C6" s="6" t="s">
        <v>75</v>
      </c>
      <c r="D6" s="16">
        <v>2</v>
      </c>
      <c r="E6" s="17" t="str">
        <f>IF(COUNTIF($D$6:$D$45,D6)&gt;1,"Ordenar",CHAR(32))</f>
        <v> </v>
      </c>
      <c r="F6" s="11"/>
      <c r="H6" s="37" t="s">
        <v>90</v>
      </c>
      <c r="I6" s="38"/>
    </row>
    <row r="7" spans="1:6" ht="15">
      <c r="A7" s="5">
        <v>5</v>
      </c>
      <c r="B7" s="5" t="str">
        <f>INDEX(data!$1:$1,config!A7)</f>
        <v>itd_2013</v>
      </c>
      <c r="C7" s="6" t="s">
        <v>76</v>
      </c>
      <c r="D7" s="10">
        <v>3</v>
      </c>
      <c r="E7" s="17" t="str">
        <f aca="true" t="shared" si="0" ref="E7:E45">IF(COUNTIF($D$6:$D$45,D7)&gt;1,"Ordenar",CHAR(32))</f>
        <v> </v>
      </c>
      <c r="F7" s="11"/>
    </row>
    <row r="8" spans="1:10" ht="15.75" thickBot="1">
      <c r="A8" s="5">
        <v>6</v>
      </c>
      <c r="B8" s="5" t="str">
        <f>INDEX(data!$1:$1,config!A8)</f>
        <v>NBI-2011</v>
      </c>
      <c r="C8" s="6" t="s">
        <v>75</v>
      </c>
      <c r="D8" s="10">
        <v>1</v>
      </c>
      <c r="E8" s="17" t="str">
        <f t="shared" si="0"/>
        <v> </v>
      </c>
      <c r="F8" s="11"/>
      <c r="H8" s="23" t="s">
        <v>134</v>
      </c>
      <c r="I8" s="24"/>
      <c r="J8" s="24"/>
    </row>
    <row r="9" spans="1:9" ht="15">
      <c r="A9" s="5">
        <v>7</v>
      </c>
      <c r="B9" s="5" t="str">
        <f>INDEX(data!$1:$1,config!A9)</f>
        <v>af_contributivo_2012</v>
      </c>
      <c r="C9" s="6" t="s">
        <v>76</v>
      </c>
      <c r="D9" s="10">
        <v>15</v>
      </c>
      <c r="E9" s="17" t="str">
        <f t="shared" si="0"/>
        <v> </v>
      </c>
      <c r="F9" s="11"/>
      <c r="H9" s="5" t="s">
        <v>132</v>
      </c>
      <c r="I9" s="20">
        <f>MIN(region!$G$2:$G$34)</f>
        <v>41482</v>
      </c>
    </row>
    <row r="10" spans="1:9" ht="15">
      <c r="A10" s="5">
        <v>8</v>
      </c>
      <c r="B10" s="5" t="str">
        <f>INDEX(data!$1:$1,config!A10)</f>
        <v>af_subsidiado_2012</v>
      </c>
      <c r="C10" s="6" t="s">
        <v>75</v>
      </c>
      <c r="D10" s="10">
        <v>16</v>
      </c>
      <c r="E10" s="17" t="str">
        <f t="shared" si="0"/>
        <v> </v>
      </c>
      <c r="F10" s="11"/>
      <c r="H10" s="5" t="s">
        <v>133</v>
      </c>
      <c r="I10" s="20">
        <f>MAX(region!$G$2:$G$34)</f>
        <v>7878783</v>
      </c>
    </row>
    <row r="11" spans="1:6" ht="15">
      <c r="A11" s="5">
        <v>9</v>
      </c>
      <c r="B11" s="5" t="str">
        <f>INDEX(data!$1:$1,config!A11)</f>
        <v>af_salud_2012</v>
      </c>
      <c r="C11" s="6" t="s">
        <v>76</v>
      </c>
      <c r="D11" s="10">
        <v>14</v>
      </c>
      <c r="E11" s="17" t="str">
        <f t="shared" si="0"/>
        <v> </v>
      </c>
      <c r="F11" s="11"/>
    </row>
    <row r="12" spans="1:10" ht="15">
      <c r="A12" s="5">
        <v>10</v>
      </c>
      <c r="B12" s="5" t="str">
        <f>INDEX(data!$1:$1,config!A12)</f>
        <v>contributivo/Total_afiliados</v>
      </c>
      <c r="C12" s="6" t="s">
        <v>76</v>
      </c>
      <c r="D12" s="10">
        <v>17</v>
      </c>
      <c r="E12" s="17" t="str">
        <f t="shared" si="0"/>
        <v> </v>
      </c>
      <c r="F12" s="11"/>
      <c r="I12" s="22" t="s">
        <v>135</v>
      </c>
      <c r="J12" s="22" t="s">
        <v>136</v>
      </c>
    </row>
    <row r="13" spans="1:10" ht="15">
      <c r="A13" s="5">
        <v>11</v>
      </c>
      <c r="B13" s="5" t="str">
        <f>INDEX(data!$1:$1,config!A13)</f>
        <v>co_acue_hog_ru 2013_2015</v>
      </c>
      <c r="C13" s="6" t="s">
        <v>76</v>
      </c>
      <c r="D13" s="10">
        <v>5</v>
      </c>
      <c r="E13" s="17" t="str">
        <f t="shared" si="0"/>
        <v> </v>
      </c>
      <c r="F13" s="11"/>
      <c r="I13" s="21">
        <v>0</v>
      </c>
      <c r="J13" s="5">
        <v>1</v>
      </c>
    </row>
    <row r="14" spans="1:10" ht="15">
      <c r="A14" s="5">
        <v>12</v>
      </c>
      <c r="B14" s="5" t="str">
        <f>INDEX(data!$1:$1,config!A14)</f>
        <v>co_acue_hog_urb 2013_2015</v>
      </c>
      <c r="C14" s="6" t="s">
        <v>76</v>
      </c>
      <c r="D14" s="10">
        <v>4</v>
      </c>
      <c r="E14" s="17" t="str">
        <f t="shared" si="0"/>
        <v> </v>
      </c>
      <c r="F14" s="11"/>
      <c r="I14" s="21">
        <v>100000</v>
      </c>
      <c r="J14" s="5">
        <v>2</v>
      </c>
    </row>
    <row r="15" spans="1:10" ht="15">
      <c r="A15" s="5">
        <v>13</v>
      </c>
      <c r="B15" s="5" t="str">
        <f>INDEX(data!$1:$1,config!A15)</f>
        <v>por_hog_serv_inade 2013_2015</v>
      </c>
      <c r="C15" s="6" t="s">
        <v>75</v>
      </c>
      <c r="D15" s="10">
        <v>6</v>
      </c>
      <c r="E15" s="17" t="str">
        <f t="shared" si="0"/>
        <v> </v>
      </c>
      <c r="F15" s="11"/>
      <c r="I15" s="21">
        <v>500000</v>
      </c>
      <c r="J15" s="5">
        <v>3</v>
      </c>
    </row>
    <row r="16" spans="1:10" ht="15">
      <c r="A16" s="5">
        <v>14</v>
      </c>
      <c r="B16" s="5" t="str">
        <f>INDEX(data!$1:$1,config!A16)</f>
        <v>por_pet_ing_pr 2013_2015</v>
      </c>
      <c r="C16" s="6" t="s">
        <v>75</v>
      </c>
      <c r="D16" s="10">
        <v>10</v>
      </c>
      <c r="E16" s="17" t="str">
        <f t="shared" si="0"/>
        <v> </v>
      </c>
      <c r="F16" s="11"/>
      <c r="I16" s="21">
        <v>1000000</v>
      </c>
      <c r="J16" s="5">
        <v>4</v>
      </c>
    </row>
    <row r="17" spans="1:10" ht="15">
      <c r="A17" s="5">
        <v>15</v>
      </c>
      <c r="B17" s="5" t="str">
        <f>INDEX(data!$1:$1,config!A17)</f>
        <v>t_desempleo 2013_2015</v>
      </c>
      <c r="C17" s="6" t="s">
        <v>75</v>
      </c>
      <c r="D17" s="10">
        <v>8</v>
      </c>
      <c r="E17" s="17" t="str">
        <f t="shared" si="0"/>
        <v> </v>
      </c>
      <c r="F17" s="11"/>
      <c r="I17" s="21">
        <v>2000000</v>
      </c>
      <c r="J17" s="5">
        <v>5</v>
      </c>
    </row>
    <row r="18" spans="1:10" ht="15">
      <c r="A18" s="5">
        <v>16</v>
      </c>
      <c r="B18" s="5" t="str">
        <f>INDEX(data!$1:$1,config!A18)</f>
        <v>t_desempleo_15a24_2013_2015</v>
      </c>
      <c r="C18" s="6" t="s">
        <v>75</v>
      </c>
      <c r="D18" s="10">
        <v>9</v>
      </c>
      <c r="E18" s="17" t="str">
        <f t="shared" si="0"/>
        <v> </v>
      </c>
      <c r="F18" s="11"/>
      <c r="I18" s="21">
        <v>5000000</v>
      </c>
      <c r="J18" s="5">
        <v>6</v>
      </c>
    </row>
    <row r="19" spans="1:6" ht="15">
      <c r="A19" s="5">
        <v>17</v>
      </c>
      <c r="B19" s="5" t="str">
        <f>INDEX(data!$1:$1,config!A19)</f>
        <v>por_m60_pensi_2013_2015</v>
      </c>
      <c r="C19" s="6" t="s">
        <v>76</v>
      </c>
      <c r="D19" s="10">
        <v>11</v>
      </c>
      <c r="E19" s="17" t="str">
        <f t="shared" si="0"/>
        <v> </v>
      </c>
      <c r="F19" s="11"/>
    </row>
    <row r="20" spans="1:6" ht="15">
      <c r="A20" s="5">
        <v>18</v>
      </c>
      <c r="B20" s="5" t="str">
        <f>INDEX(data!$1:$1,config!A20)</f>
        <v>por_hog_haci2013_2015</v>
      </c>
      <c r="C20" s="6" t="s">
        <v>75</v>
      </c>
      <c r="D20" s="10">
        <v>7</v>
      </c>
      <c r="E20" s="17" t="str">
        <f t="shared" si="0"/>
        <v> </v>
      </c>
      <c r="F20" s="11"/>
    </row>
    <row r="21" spans="1:6" ht="15">
      <c r="A21" s="5">
        <v>19</v>
      </c>
      <c r="B21" s="5" t="str">
        <f>INDEX(data!$1:$1,config!A21)</f>
        <v>t_analf_15a24_2013_2015</v>
      </c>
      <c r="C21" s="6" t="s">
        <v>75</v>
      </c>
      <c r="D21" s="10">
        <v>12</v>
      </c>
      <c r="E21" s="17" t="str">
        <f t="shared" si="0"/>
        <v> </v>
      </c>
      <c r="F21" s="11"/>
    </row>
    <row r="22" spans="1:6" ht="15">
      <c r="A22" s="5">
        <v>20</v>
      </c>
      <c r="B22" s="5" t="str">
        <f>INDEX(data!$1:$1,config!A22)</f>
        <v>a_pro_edu_15_2013_2015</v>
      </c>
      <c r="C22" s="6" t="s">
        <v>76</v>
      </c>
      <c r="D22" s="10">
        <v>13</v>
      </c>
      <c r="E22" s="17" t="str">
        <f t="shared" si="0"/>
        <v> </v>
      </c>
      <c r="F22" s="11"/>
    </row>
    <row r="23" spans="1:6" ht="15">
      <c r="A23" s="5">
        <v>21</v>
      </c>
      <c r="B23" s="5" t="str">
        <f>INDEX(data!$1:$1,config!A23)</f>
        <v>cv_DPT_2012_2014</v>
      </c>
      <c r="C23" s="6" t="s">
        <v>76</v>
      </c>
      <c r="D23" s="10">
        <v>19</v>
      </c>
      <c r="E23" s="17" t="str">
        <f t="shared" si="0"/>
        <v> </v>
      </c>
      <c r="F23" s="11"/>
    </row>
    <row r="24" spans="1:6" ht="15">
      <c r="A24" s="5">
        <v>22</v>
      </c>
      <c r="B24" s="5" t="str">
        <f>INDEX(data!$1:$1,config!A24)</f>
        <v>ev_2010_2015</v>
      </c>
      <c r="C24" s="6" t="s">
        <v>76</v>
      </c>
      <c r="D24" s="10">
        <v>18</v>
      </c>
      <c r="E24" s="17" t="str">
        <f t="shared" si="0"/>
        <v> </v>
      </c>
      <c r="F24" s="11"/>
    </row>
    <row r="25" spans="1:6" ht="15">
      <c r="A25" s="5">
        <v>23</v>
      </c>
      <c r="B25" s="5" t="str">
        <f>INDEX(data!$1:$1,config!A25)</f>
        <v>nv_BPN_2011_2013</v>
      </c>
      <c r="C25" s="6" t="s">
        <v>75</v>
      </c>
      <c r="D25" s="10">
        <v>21</v>
      </c>
      <c r="E25" s="17" t="str">
        <f t="shared" si="0"/>
        <v> </v>
      </c>
      <c r="F25" s="11"/>
    </row>
    <row r="26" spans="1:6" ht="15">
      <c r="A26" s="5">
        <v>24</v>
      </c>
      <c r="B26" s="5" t="str">
        <f>INDEX(data!$1:$1,config!A26)</f>
        <v>prev_DNTc_2010</v>
      </c>
      <c r="C26" s="6" t="s">
        <v>75</v>
      </c>
      <c r="D26" s="10">
        <v>22</v>
      </c>
      <c r="E26" s="17" t="str">
        <f t="shared" si="0"/>
        <v> </v>
      </c>
      <c r="F26" s="11"/>
    </row>
    <row r="27" spans="1:6" ht="15">
      <c r="A27" s="5">
        <v>25</v>
      </c>
      <c r="B27" s="5" t="str">
        <f>INDEX(data!$1:$1,config!A27)</f>
        <v>t_inc_TBC</v>
      </c>
      <c r="C27" s="6" t="s">
        <v>75</v>
      </c>
      <c r="D27" s="10">
        <v>32</v>
      </c>
      <c r="E27" s="17" t="str">
        <f t="shared" si="0"/>
        <v> </v>
      </c>
      <c r="F27" s="11"/>
    </row>
    <row r="28" spans="1:6" ht="15">
      <c r="A28" s="5">
        <v>26</v>
      </c>
      <c r="B28" s="5" t="str">
        <f>INDEX(data!$1:$1,config!A28)</f>
        <v>t_inc_Viol_intrafam_2013</v>
      </c>
      <c r="C28" s="6" t="s">
        <v>75</v>
      </c>
      <c r="D28" s="10">
        <v>31</v>
      </c>
      <c r="E28" s="17" t="str">
        <f t="shared" si="0"/>
        <v> </v>
      </c>
      <c r="F28" s="11"/>
    </row>
    <row r="29" spans="1:6" ht="15">
      <c r="A29" s="5">
        <v>27</v>
      </c>
      <c r="B29" s="5" t="str">
        <f>INDEX(data!$1:$1,config!A29)</f>
        <v>t_inc_Viol_muj_2013</v>
      </c>
      <c r="C29" s="6" t="s">
        <v>75</v>
      </c>
      <c r="D29" s="10">
        <v>30</v>
      </c>
      <c r="E29" s="17" t="str">
        <f t="shared" si="0"/>
        <v> </v>
      </c>
      <c r="F29" s="11"/>
    </row>
    <row r="30" spans="1:6" ht="15">
      <c r="A30" s="5">
        <v>28</v>
      </c>
      <c r="B30" s="5" t="str">
        <f>INDEX(data!$1:$1,config!A30)</f>
        <v>t_fec_adol_2011</v>
      </c>
      <c r="C30" s="6" t="s">
        <v>75</v>
      </c>
      <c r="D30" s="10">
        <v>28</v>
      </c>
      <c r="E30" s="17" t="str">
        <f t="shared" si="0"/>
        <v> </v>
      </c>
      <c r="F30" s="11"/>
    </row>
    <row r="31" spans="1:6" ht="15">
      <c r="A31" s="5">
        <v>29</v>
      </c>
      <c r="B31" s="5" t="str">
        <f>INDEX(data!$1:$1,config!A31)</f>
        <v>cob_tto_ARV_2011</v>
      </c>
      <c r="C31" s="6" t="s">
        <v>76</v>
      </c>
      <c r="D31" s="10">
        <v>20</v>
      </c>
      <c r="E31" s="17" t="str">
        <f t="shared" si="0"/>
        <v> </v>
      </c>
      <c r="F31" s="11"/>
    </row>
    <row r="32" spans="1:6" ht="15">
      <c r="A32" s="5">
        <v>30</v>
      </c>
      <c r="B32" s="5" t="str">
        <f>INDEX(data!$1:$1,config!A32)</f>
        <v>prev_tabaq_adoles_2011</v>
      </c>
      <c r="C32" s="6" t="s">
        <v>75</v>
      </c>
      <c r="D32" s="10">
        <v>39</v>
      </c>
      <c r="E32" s="17" t="str">
        <f t="shared" si="0"/>
        <v> </v>
      </c>
      <c r="F32" s="11"/>
    </row>
    <row r="33" spans="1:6" ht="15">
      <c r="A33" s="5">
        <v>31</v>
      </c>
      <c r="B33" s="5" t="str">
        <f>INDEX(data!$1:$1,config!A33)</f>
        <v>prev_alcoh_esc_2011</v>
      </c>
      <c r="C33" s="6" t="s">
        <v>75</v>
      </c>
      <c r="D33" s="10">
        <v>40</v>
      </c>
      <c r="E33" s="17" t="str">
        <f t="shared" si="0"/>
        <v> </v>
      </c>
      <c r="F33" s="11"/>
    </row>
    <row r="34" spans="1:6" ht="15">
      <c r="A34" s="5">
        <v>32</v>
      </c>
      <c r="B34" s="5" t="str">
        <f>INDEX(data!$1:$1,config!A34)</f>
        <v>t_mor_hom_15a39_M</v>
      </c>
      <c r="C34" s="6" t="s">
        <v>75</v>
      </c>
      <c r="D34" s="10">
        <v>34</v>
      </c>
      <c r="E34" s="17" t="str">
        <f t="shared" si="0"/>
        <v> </v>
      </c>
      <c r="F34" s="11"/>
    </row>
    <row r="35" spans="1:6" ht="15">
      <c r="A35" s="5">
        <v>33</v>
      </c>
      <c r="B35" s="5" t="str">
        <f>INDEX(data!$1:$1,config!A35)</f>
        <v>t_mor_hom_15a39_F</v>
      </c>
      <c r="C35" s="6" t="s">
        <v>75</v>
      </c>
      <c r="D35" s="10">
        <v>33</v>
      </c>
      <c r="E35" s="17" t="str">
        <f t="shared" si="0"/>
        <v> </v>
      </c>
      <c r="F35" s="11"/>
    </row>
    <row r="36" spans="1:6" ht="15">
      <c r="A36" s="5">
        <v>34</v>
      </c>
      <c r="B36" s="5" t="str">
        <f>INDEX(data!$1:$1,config!A36)</f>
        <v>t_mor _inf_M</v>
      </c>
      <c r="C36" s="6" t="s">
        <v>75</v>
      </c>
      <c r="D36" s="10">
        <v>24</v>
      </c>
      <c r="E36" s="17" t="str">
        <f t="shared" si="0"/>
        <v> </v>
      </c>
      <c r="F36" s="11"/>
    </row>
    <row r="37" spans="1:6" ht="15">
      <c r="A37" s="5">
        <v>35</v>
      </c>
      <c r="B37" s="5" t="str">
        <f>INDEX(data!$1:$1,config!A37)</f>
        <v>t_mor _inf_F</v>
      </c>
      <c r="C37" s="6" t="s">
        <v>75</v>
      </c>
      <c r="D37" s="10">
        <v>23</v>
      </c>
      <c r="E37" s="17" t="str">
        <f t="shared" si="0"/>
        <v> </v>
      </c>
      <c r="F37" s="11"/>
    </row>
    <row r="38" spans="1:6" ht="15">
      <c r="A38" s="5">
        <v>36</v>
      </c>
      <c r="B38" s="5" t="str">
        <f>INDEX(data!$1:$1,config!A38)</f>
        <v>t_mor_les_trans_M</v>
      </c>
      <c r="C38" s="6" t="s">
        <v>75</v>
      </c>
      <c r="D38" s="10">
        <v>37</v>
      </c>
      <c r="E38" s="17" t="str">
        <f t="shared" si="0"/>
        <v> </v>
      </c>
      <c r="F38" s="11"/>
    </row>
    <row r="39" spans="1:6" ht="15">
      <c r="A39" s="5">
        <v>37</v>
      </c>
      <c r="B39" s="5" t="str">
        <f>INDEX(data!$1:$1,config!A39)</f>
        <v>t_mor_les_trans_F</v>
      </c>
      <c r="C39" s="6" t="s">
        <v>75</v>
      </c>
      <c r="D39" s="10">
        <v>38</v>
      </c>
      <c r="E39" s="17" t="str">
        <f t="shared" si="0"/>
        <v> </v>
      </c>
      <c r="F39" s="11"/>
    </row>
    <row r="40" spans="1:6" ht="15">
      <c r="A40" s="5">
        <v>38</v>
      </c>
      <c r="B40" s="5" t="str">
        <f>INDEX(data!$1:$1,config!A40)</f>
        <v>mor_enf_cv_M</v>
      </c>
      <c r="C40" s="6" t="s">
        <v>75</v>
      </c>
      <c r="D40" s="10">
        <v>36</v>
      </c>
      <c r="E40" s="17" t="str">
        <f t="shared" si="0"/>
        <v> </v>
      </c>
      <c r="F40" s="11"/>
    </row>
    <row r="41" spans="1:6" ht="15">
      <c r="A41" s="5">
        <v>39</v>
      </c>
      <c r="B41" s="5" t="str">
        <f>INDEX(data!$1:$1,config!A41)</f>
        <v>mor_enf_cv_F</v>
      </c>
      <c r="C41" s="6" t="s">
        <v>75</v>
      </c>
      <c r="D41" s="10">
        <v>35</v>
      </c>
      <c r="E41" s="17" t="str">
        <f t="shared" si="0"/>
        <v> </v>
      </c>
      <c r="F41" s="11"/>
    </row>
    <row r="42" spans="1:6" ht="15">
      <c r="A42" s="5">
        <v>40</v>
      </c>
      <c r="B42" s="5" t="str">
        <f>INDEX(data!$1:$1,config!A42)</f>
        <v>mor_des_men_5a_M</v>
      </c>
      <c r="C42" s="6" t="s">
        <v>75</v>
      </c>
      <c r="D42" s="10">
        <v>26</v>
      </c>
      <c r="E42" s="17" t="str">
        <f t="shared" si="0"/>
        <v> </v>
      </c>
      <c r="F42" s="11"/>
    </row>
    <row r="43" spans="1:6" ht="15">
      <c r="A43" s="5">
        <v>41</v>
      </c>
      <c r="B43" s="5" t="str">
        <f>INDEX(data!$1:$1,config!A43)</f>
        <v>mor_des_men_5a_F</v>
      </c>
      <c r="C43" s="6" t="s">
        <v>75</v>
      </c>
      <c r="D43" s="10">
        <v>25</v>
      </c>
      <c r="E43" s="17" t="str">
        <f t="shared" si="0"/>
        <v> </v>
      </c>
      <c r="F43" s="11"/>
    </row>
    <row r="44" spans="1:6" ht="15">
      <c r="A44" s="5">
        <v>42</v>
      </c>
      <c r="B44" s="5" t="str">
        <f>INDEX(data!$1:$1,config!A44)</f>
        <v>raz_m_m</v>
      </c>
      <c r="C44" s="6" t="s">
        <v>75</v>
      </c>
      <c r="D44" s="10">
        <v>27</v>
      </c>
      <c r="E44" s="17" t="str">
        <f t="shared" si="0"/>
        <v> </v>
      </c>
      <c r="F44" s="11"/>
    </row>
    <row r="45" spans="1:6" ht="15">
      <c r="A45" s="5">
        <v>43</v>
      </c>
      <c r="B45" s="5" t="str">
        <f>INDEX(data!$1:$1,config!A45)</f>
        <v>prop_nc_v_14a17</v>
      </c>
      <c r="C45" s="6" t="s">
        <v>75</v>
      </c>
      <c r="D45" s="10">
        <v>29</v>
      </c>
      <c r="E45" s="17" t="str">
        <f t="shared" si="0"/>
        <v> </v>
      </c>
      <c r="F45" s="11"/>
    </row>
  </sheetData>
  <sheetProtection/>
  <mergeCells count="3">
    <mergeCell ref="E3:F3"/>
    <mergeCell ref="C3:D3"/>
    <mergeCell ref="H6:I6"/>
  </mergeCells>
  <dataValidations count="2">
    <dataValidation type="list" allowBlank="1" showInputMessage="1" showErrorMessage="1" sqref="C6:C45">
      <formula1>refLevel_list</formula1>
    </dataValidation>
    <dataValidation type="list" allowBlank="1" showInputMessage="1" showErrorMessage="1" sqref="H6:I6">
      <formula1>order_list</formula1>
    </dataValidation>
  </dataValidations>
  <hyperlinks>
    <hyperlink ref="B3" location="config!A1" display="Configuración"/>
    <hyperlink ref="E3" location="outputs!A1" display="Resultados"/>
    <hyperlink ref="F3" location="outputs!A1" display="outputs!A1"/>
    <hyperlink ref="C3" location="data!A1" display="Grupos"/>
    <hyperlink ref="D3" location="data!A1" display="data!A1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zoomScale="70" zoomScaleNormal="70" workbookViewId="0" topLeftCell="A1">
      <pane xSplit="3" ySplit="10" topLeftCell="J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1.00390625" defaultRowHeight="15.75"/>
  <cols>
    <col min="1" max="1" width="2.00390625" style="1" customWidth="1"/>
    <col min="2" max="2" width="23.50390625" style="1" customWidth="1"/>
    <col min="3" max="3" width="18.00390625" style="1" customWidth="1"/>
    <col min="4" max="5" width="11.50390625" style="1" bestFit="1" customWidth="1"/>
    <col min="6" max="14" width="10.875" style="1" customWidth="1"/>
    <col min="20" max="20" width="10.875" style="0" customWidth="1"/>
    <col min="21" max="21" width="11.375" style="0" bestFit="1" customWidth="1"/>
    <col min="29" max="30" width="11.375" style="0" bestFit="1" customWidth="1"/>
    <col min="33" max="33" width="11.375" style="0" bestFit="1" customWidth="1"/>
    <col min="37" max="37" width="11.375" style="0" bestFit="1" customWidth="1"/>
    <col min="40" max="41" width="11.375" style="0" bestFit="1" customWidth="1"/>
    <col min="43" max="43" width="10.875" style="0" customWidth="1"/>
  </cols>
  <sheetData>
    <row r="1" spans="1:14" s="4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33.75" customHeight="1">
      <c r="A3" s="7"/>
      <c r="B3" s="9" t="s">
        <v>78</v>
      </c>
      <c r="C3" s="35" t="s">
        <v>84</v>
      </c>
      <c r="D3" s="36"/>
      <c r="E3" s="35" t="s">
        <v>77</v>
      </c>
      <c r="F3" s="36"/>
      <c r="G3" s="7"/>
      <c r="H3" s="7"/>
      <c r="I3" s="7"/>
      <c r="J3" s="7"/>
      <c r="K3" s="7"/>
      <c r="L3" s="7"/>
      <c r="M3" s="7"/>
      <c r="N3" s="7"/>
    </row>
    <row r="4" spans="4:43" ht="3.75" customHeight="1"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</row>
    <row r="5" spans="4:43" ht="3.75" customHeight="1">
      <c r="D5" s="1" t="str">
        <f>VLOOKUP(D9,config!$B$6:$C$45,2,0)</f>
        <v>baja</v>
      </c>
      <c r="E5" s="1" t="str">
        <f>VLOOKUP(E9,config!$B$6:$C$45,2,0)</f>
        <v>baja</v>
      </c>
      <c r="F5" s="1" t="str">
        <f>VLOOKUP(F9,config!$B$6:$C$45,2,0)</f>
        <v>alta</v>
      </c>
      <c r="G5" s="1" t="str">
        <f>VLOOKUP(G9,config!$B$6:$C$45,2,0)</f>
        <v>alta</v>
      </c>
      <c r="H5" s="1" t="str">
        <f>VLOOKUP(H9,config!$B$6:$C$45,2,0)</f>
        <v>alta</v>
      </c>
      <c r="I5" s="1" t="str">
        <f>VLOOKUP(I9,config!$B$6:$C$45,2,0)</f>
        <v>baja</v>
      </c>
      <c r="J5" s="1" t="str">
        <f>VLOOKUP(J9,config!$B$6:$C$45,2,0)</f>
        <v>baja</v>
      </c>
      <c r="K5" s="1" t="str">
        <f>VLOOKUP(K9,config!$B$6:$C$45,2,0)</f>
        <v>baja</v>
      </c>
      <c r="L5" s="1" t="str">
        <f>VLOOKUP(L9,config!$B$6:$C$45,2,0)</f>
        <v>baja</v>
      </c>
      <c r="M5" s="1" t="str">
        <f>VLOOKUP(M9,config!$B$6:$C$45,2,0)</f>
        <v>baja</v>
      </c>
      <c r="N5" s="1" t="str">
        <f>VLOOKUP(N9,config!$B$6:$C$45,2,0)</f>
        <v>alta</v>
      </c>
      <c r="O5" s="1" t="str">
        <f>VLOOKUP(O9,config!$B$6:$C$45,2,0)</f>
        <v>baja</v>
      </c>
      <c r="P5" s="1" t="str">
        <f>VLOOKUP(P9,config!$B$6:$C$45,2,0)</f>
        <v>alta</v>
      </c>
      <c r="Q5" s="1" t="str">
        <f>VLOOKUP(Q9,config!$B$6:$C$45,2,0)</f>
        <v>alta</v>
      </c>
      <c r="R5" s="1" t="str">
        <f>VLOOKUP(R9,config!$B$6:$C$45,2,0)</f>
        <v>alta</v>
      </c>
      <c r="S5" s="1" t="str">
        <f>VLOOKUP(S9,config!$B$6:$C$45,2,0)</f>
        <v>baja</v>
      </c>
      <c r="T5" s="1" t="str">
        <f>VLOOKUP(T9,config!$B$6:$C$45,2,0)</f>
        <v>alta</v>
      </c>
      <c r="U5" s="1" t="str">
        <f>VLOOKUP(U9,config!$B$6:$C$45,2,0)</f>
        <v>alta</v>
      </c>
      <c r="V5" s="1" t="str">
        <f>VLOOKUP(V9,config!$B$6:$C$45,2,0)</f>
        <v>alta</v>
      </c>
      <c r="W5" s="1" t="str">
        <f>VLOOKUP(W9,config!$B$6:$C$45,2,0)</f>
        <v>alta</v>
      </c>
      <c r="X5" s="1" t="str">
        <f>VLOOKUP(X9,config!$B$6:$C$45,2,0)</f>
        <v>baja</v>
      </c>
      <c r="Y5" s="1" t="str">
        <f>VLOOKUP(Y9,config!$B$6:$C$45,2,0)</f>
        <v>baja</v>
      </c>
      <c r="Z5" s="1" t="str">
        <f>VLOOKUP(Z9,config!$B$6:$C$45,2,0)</f>
        <v>baja</v>
      </c>
      <c r="AA5" s="1" t="str">
        <f>VLOOKUP(AA9,config!$B$6:$C$45,2,0)</f>
        <v>baja</v>
      </c>
      <c r="AB5" s="1" t="str">
        <f>VLOOKUP(AB9,config!$B$6:$C$45,2,0)</f>
        <v>baja</v>
      </c>
      <c r="AC5" s="1" t="str">
        <f>VLOOKUP(AC9,config!$B$6:$C$45,2,0)</f>
        <v>baja</v>
      </c>
      <c r="AD5" s="1" t="str">
        <f>VLOOKUP(AD9,config!$B$6:$C$45,2,0)</f>
        <v>baja</v>
      </c>
      <c r="AE5" s="1" t="str">
        <f>VLOOKUP(AE9,config!$B$6:$C$45,2,0)</f>
        <v>baja</v>
      </c>
      <c r="AF5" s="1" t="str">
        <f>VLOOKUP(AF9,config!$B$6:$C$45,2,0)</f>
        <v>baja</v>
      </c>
      <c r="AG5" s="1" t="str">
        <f>VLOOKUP(AG9,config!$B$6:$C$45,2,0)</f>
        <v>baja</v>
      </c>
      <c r="AH5" s="1" t="str">
        <f>VLOOKUP(AH9,config!$B$6:$C$45,2,0)</f>
        <v>baja</v>
      </c>
      <c r="AI5" s="1" t="str">
        <f>VLOOKUP(AI9,config!$B$6:$C$45,2,0)</f>
        <v>baja</v>
      </c>
      <c r="AJ5" s="1" t="str">
        <f>VLOOKUP(AJ9,config!$B$6:$C$45,2,0)</f>
        <v>baja</v>
      </c>
      <c r="AK5" s="1" t="str">
        <f>VLOOKUP(AK9,config!$B$6:$C$45,2,0)</f>
        <v>baja</v>
      </c>
      <c r="AL5" s="1" t="str">
        <f>VLOOKUP(AL9,config!$B$6:$C$45,2,0)</f>
        <v>baja</v>
      </c>
      <c r="AM5" s="1" t="str">
        <f>VLOOKUP(AM9,config!$B$6:$C$45,2,0)</f>
        <v>baja</v>
      </c>
      <c r="AN5" s="1" t="str">
        <f>VLOOKUP(AN9,config!$B$6:$C$45,2,0)</f>
        <v>baja</v>
      </c>
      <c r="AO5" s="1" t="str">
        <f>VLOOKUP(AO9,config!$B$6:$C$45,2,0)</f>
        <v>baja</v>
      </c>
      <c r="AP5" s="1" t="str">
        <f>VLOOKUP(AP9,config!$B$6:$C$45,2,0)</f>
        <v>baja</v>
      </c>
      <c r="AQ5" s="1" t="str">
        <f>VLOOKUP(AQ9,config!$B$6:$C$45,2,0)</f>
        <v>baja</v>
      </c>
    </row>
    <row r="6" spans="3:43" ht="3.75" customHeight="1">
      <c r="C6" s="1" t="s">
        <v>82</v>
      </c>
      <c r="D6" s="1">
        <f>_xlfn.PERCENTILE.INC(D11:D43,1/3)</f>
        <v>0.30235137165860154</v>
      </c>
      <c r="E6" s="1">
        <f>PERCENTILE(E11:E43,1/3)</f>
        <v>0.5045776532630902</v>
      </c>
      <c r="F6" s="1">
        <f aca="true" t="shared" si="0" ref="F6:AQ6">PERCENTILE(F11:F43,1/3)</f>
        <v>0.5426666666666666</v>
      </c>
      <c r="G6" s="1">
        <f t="shared" si="0"/>
        <v>95.84416666666667</v>
      </c>
      <c r="H6" s="1">
        <f t="shared" si="0"/>
        <v>43.512699999999995</v>
      </c>
      <c r="I6" s="1">
        <f t="shared" si="0"/>
        <v>0.8384999999999999</v>
      </c>
      <c r="J6" s="1">
        <f t="shared" si="0"/>
        <v>9.682433333333332</v>
      </c>
      <c r="K6" s="1">
        <f t="shared" si="0"/>
        <v>7.937799999999999</v>
      </c>
      <c r="L6" s="1">
        <f t="shared" si="0"/>
        <v>16.3245</v>
      </c>
      <c r="M6" s="1">
        <f t="shared" si="0"/>
        <v>31.372066666666665</v>
      </c>
      <c r="N6" s="1">
        <f t="shared" si="0"/>
        <v>15.394666666666668</v>
      </c>
      <c r="O6" s="1">
        <f t="shared" si="0"/>
        <v>1.3504</v>
      </c>
      <c r="P6" s="1">
        <f t="shared" si="0"/>
        <v>9.029733333333333</v>
      </c>
      <c r="Q6" s="1">
        <f t="shared" si="0"/>
        <v>86.06940798099193</v>
      </c>
      <c r="R6" s="1">
        <f t="shared" si="0"/>
        <v>18.48851804986764</v>
      </c>
      <c r="S6" s="1">
        <f t="shared" si="0"/>
        <v>51.74048511447307</v>
      </c>
      <c r="T6" s="1">
        <f t="shared" si="0"/>
        <v>18.733333333333334</v>
      </c>
      <c r="U6" s="1">
        <f t="shared" si="0"/>
        <v>73.21666666666667</v>
      </c>
      <c r="V6" s="1">
        <f t="shared" si="0"/>
        <v>81.22</v>
      </c>
      <c r="W6" s="1">
        <f t="shared" si="0"/>
        <v>98.4</v>
      </c>
      <c r="X6" s="1">
        <f t="shared" si="0"/>
        <v>6.43</v>
      </c>
      <c r="Y6" s="1">
        <f t="shared" si="0"/>
        <v>10.596666666666666</v>
      </c>
      <c r="Z6" s="1">
        <f t="shared" si="0"/>
        <v>10.006666666666666</v>
      </c>
      <c r="AA6" s="1">
        <f t="shared" si="0"/>
        <v>12</v>
      </c>
      <c r="AB6" s="1">
        <f t="shared" si="0"/>
        <v>0.2933333333333333</v>
      </c>
      <c r="AC6" s="1">
        <f t="shared" si="0"/>
        <v>0.31</v>
      </c>
      <c r="AD6" s="1">
        <f t="shared" si="0"/>
        <v>56.56666666666667</v>
      </c>
      <c r="AE6" s="1">
        <f t="shared" si="0"/>
        <v>62.95</v>
      </c>
      <c r="AF6" s="1">
        <f t="shared" si="0"/>
        <v>0.11954333333333333</v>
      </c>
      <c r="AG6" s="1">
        <f t="shared" si="0"/>
        <v>140.33</v>
      </c>
      <c r="AH6" s="1">
        <f t="shared" si="0"/>
        <v>104.32</v>
      </c>
      <c r="AI6" s="1">
        <f t="shared" si="0"/>
        <v>24.866666666666667</v>
      </c>
      <c r="AJ6" s="1">
        <f t="shared" si="0"/>
        <v>2.3566666666666665</v>
      </c>
      <c r="AK6" s="1">
        <f t="shared" si="0"/>
        <v>23.97</v>
      </c>
      <c r="AL6" s="1">
        <f t="shared" si="0"/>
        <v>100.40666666666667</v>
      </c>
      <c r="AM6" s="1">
        <f t="shared" si="0"/>
        <v>123.78</v>
      </c>
      <c r="AN6" s="1">
        <f t="shared" si="0"/>
        <v>20.793333333333333</v>
      </c>
      <c r="AO6" s="1">
        <f t="shared" si="0"/>
        <v>4.183333333333334</v>
      </c>
      <c r="AP6" s="1">
        <f t="shared" si="0"/>
        <v>4.96</v>
      </c>
      <c r="AQ6" s="1">
        <f t="shared" si="0"/>
        <v>34.8</v>
      </c>
    </row>
    <row r="7" spans="3:43" ht="3.75" customHeight="1">
      <c r="C7" s="1" t="s">
        <v>83</v>
      </c>
      <c r="D7" s="1">
        <f>PERCENTILE(D11:D43,2/3)</f>
        <v>0.44515892714023875</v>
      </c>
      <c r="E7" s="1">
        <f>PERCENTILE(E11:E43,2/3)</f>
        <v>0.533070738563238</v>
      </c>
      <c r="F7" s="1">
        <f aca="true" t="shared" si="1" ref="F7:AQ7">PERCENTILE(F11:F43,2/3)</f>
        <v>0.7003333333333333</v>
      </c>
      <c r="G7" s="1">
        <f t="shared" si="1"/>
        <v>98.8702</v>
      </c>
      <c r="H7" s="1">
        <f t="shared" si="1"/>
        <v>61.101800000000004</v>
      </c>
      <c r="I7" s="1">
        <f t="shared" si="1"/>
        <v>3.165699999999999</v>
      </c>
      <c r="J7" s="1">
        <f t="shared" si="1"/>
        <v>16.054299999999998</v>
      </c>
      <c r="K7" s="1">
        <f t="shared" si="1"/>
        <v>10.068333333333333</v>
      </c>
      <c r="L7" s="1">
        <f t="shared" si="1"/>
        <v>19.107433333333333</v>
      </c>
      <c r="M7" s="1">
        <f t="shared" si="1"/>
        <v>35.3833</v>
      </c>
      <c r="N7" s="1">
        <f t="shared" si="1"/>
        <v>23.30806666666667</v>
      </c>
      <c r="O7" s="1">
        <f t="shared" si="1"/>
        <v>1.9280999999999997</v>
      </c>
      <c r="P7" s="1">
        <f t="shared" si="1"/>
        <v>9.2949</v>
      </c>
      <c r="Q7" s="1">
        <f t="shared" si="1"/>
        <v>92.05444569253193</v>
      </c>
      <c r="R7" s="1">
        <f t="shared" si="1"/>
        <v>39.85185725562287</v>
      </c>
      <c r="S7" s="1">
        <f t="shared" si="1"/>
        <v>67.97043016779041</v>
      </c>
      <c r="T7" s="1">
        <f t="shared" si="1"/>
        <v>41.4</v>
      </c>
      <c r="U7" s="1">
        <f t="shared" si="1"/>
        <v>74.5</v>
      </c>
      <c r="V7" s="1">
        <f t="shared" si="1"/>
        <v>85.51666666666667</v>
      </c>
      <c r="W7" s="1">
        <f t="shared" si="1"/>
        <v>99.6</v>
      </c>
      <c r="X7" s="1">
        <f t="shared" si="1"/>
        <v>8.183333333333334</v>
      </c>
      <c r="Y7" s="1">
        <f t="shared" si="1"/>
        <v>15.73</v>
      </c>
      <c r="Z7" s="1">
        <f t="shared" si="1"/>
        <v>12.823333333333334</v>
      </c>
      <c r="AA7" s="1">
        <f t="shared" si="1"/>
        <v>15.933333333333334</v>
      </c>
      <c r="AB7" s="1">
        <f t="shared" si="1"/>
        <v>0.8499999999999999</v>
      </c>
      <c r="AC7" s="1">
        <f t="shared" si="1"/>
        <v>0.9166666666666665</v>
      </c>
      <c r="AD7" s="1">
        <f t="shared" si="1"/>
        <v>88.39999999999999</v>
      </c>
      <c r="AE7" s="1">
        <f t="shared" si="1"/>
        <v>73.79666666666667</v>
      </c>
      <c r="AF7" s="1">
        <f t="shared" si="1"/>
        <v>0.12919</v>
      </c>
      <c r="AG7" s="1">
        <f t="shared" si="1"/>
        <v>252.33999999999997</v>
      </c>
      <c r="AH7" s="1">
        <f t="shared" si="1"/>
        <v>160.99</v>
      </c>
      <c r="AI7" s="1">
        <f t="shared" si="1"/>
        <v>34.49999999999999</v>
      </c>
      <c r="AJ7" s="1">
        <f t="shared" si="1"/>
        <v>4.4433333333333325</v>
      </c>
      <c r="AK7" s="1">
        <f t="shared" si="1"/>
        <v>47.54333333333333</v>
      </c>
      <c r="AL7" s="1">
        <f t="shared" si="1"/>
        <v>110.95</v>
      </c>
      <c r="AM7" s="1">
        <f t="shared" si="1"/>
        <v>153.30999999999997</v>
      </c>
      <c r="AN7" s="1">
        <f t="shared" si="1"/>
        <v>26.443333333333335</v>
      </c>
      <c r="AO7" s="1">
        <f t="shared" si="1"/>
        <v>5.7700000000000005</v>
      </c>
      <c r="AP7" s="1">
        <f t="shared" si="1"/>
        <v>9.533333333333333</v>
      </c>
      <c r="AQ7" s="1">
        <f t="shared" si="1"/>
        <v>37.25666666666667</v>
      </c>
    </row>
    <row r="8" spans="3:43" ht="3.75" customHeight="1">
      <c r="C8" s="1" t="s">
        <v>85</v>
      </c>
      <c r="D8" s="18">
        <f>AVERAGE(D11:D43)+IF(D5="baja",STDEV(D11:D43)*2,-STDEV(D11:D43)*2)</f>
        <v>0.7200368758361766</v>
      </c>
      <c r="E8" s="18">
        <f aca="true" t="shared" si="2" ref="E8:AQ8">AVERAGE(E11:E43)+IF(E5="baja",STDEV(E11:E43)*2,-STDEV(E11:E43)*2)</f>
        <v>0.586526807329609</v>
      </c>
      <c r="F8" s="18">
        <f t="shared" si="2"/>
        <v>0.3043267152786131</v>
      </c>
      <c r="G8" s="18">
        <f t="shared" si="2"/>
        <v>73.72471041555218</v>
      </c>
      <c r="H8" s="18">
        <f t="shared" si="2"/>
        <v>14.338093601428973</v>
      </c>
      <c r="I8" s="18">
        <f t="shared" si="2"/>
        <v>23.918701767472875</v>
      </c>
      <c r="J8" s="18">
        <f t="shared" si="2"/>
        <v>27.22388325664012</v>
      </c>
      <c r="K8" s="18">
        <f t="shared" si="2"/>
        <v>12.770603679173291</v>
      </c>
      <c r="L8" s="18">
        <f t="shared" si="2"/>
        <v>24.505252004388087</v>
      </c>
      <c r="M8" s="18">
        <f t="shared" si="2"/>
        <v>44.539037201599854</v>
      </c>
      <c r="N8" s="18">
        <f t="shared" si="2"/>
        <v>1.0778559982881362</v>
      </c>
      <c r="O8" s="18">
        <f t="shared" si="2"/>
        <v>4.326725685479786</v>
      </c>
      <c r="P8" s="18">
        <f t="shared" si="2"/>
        <v>8.085775506825115</v>
      </c>
      <c r="Q8" s="18">
        <f t="shared" si="2"/>
        <v>64.93568987475616</v>
      </c>
      <c r="R8" s="18">
        <f t="shared" si="2"/>
        <v>-2.7351548240214107</v>
      </c>
      <c r="S8" s="18">
        <f t="shared" si="2"/>
        <v>98.5137055377553</v>
      </c>
      <c r="T8" s="18">
        <f t="shared" si="2"/>
        <v>-3.52888359111914</v>
      </c>
      <c r="U8" s="18">
        <f t="shared" si="2"/>
        <v>69.26777326424138</v>
      </c>
      <c r="V8" s="18">
        <f t="shared" si="2"/>
        <v>59.535695654759785</v>
      </c>
      <c r="W8" s="18">
        <f t="shared" si="2"/>
        <v>95.4187837802386</v>
      </c>
      <c r="X8" s="18">
        <f t="shared" si="2"/>
        <v>11.017528940340659</v>
      </c>
      <c r="Y8" s="18">
        <f t="shared" si="2"/>
        <v>27.793387256907728</v>
      </c>
      <c r="Z8" s="18">
        <f t="shared" si="2"/>
        <v>23.80319823200385</v>
      </c>
      <c r="AA8" s="18">
        <f t="shared" si="2"/>
        <v>31.273562602953156</v>
      </c>
      <c r="AB8" s="18">
        <f t="shared" si="2"/>
        <v>7.115082416176826</v>
      </c>
      <c r="AC8" s="18">
        <f t="shared" si="2"/>
        <v>6.5364508246451365</v>
      </c>
      <c r="AD8" s="18">
        <f t="shared" si="2"/>
        <v>199.89671105681754</v>
      </c>
      <c r="AE8" s="18">
        <f t="shared" si="2"/>
        <v>96.85284044296544</v>
      </c>
      <c r="AF8" s="18">
        <f t="shared" si="2"/>
        <v>0.17463398525602647</v>
      </c>
      <c r="AG8" s="18">
        <f t="shared" si="2"/>
        <v>499.6072024519273</v>
      </c>
      <c r="AH8" s="18">
        <f t="shared" si="2"/>
        <v>319.6177363587708</v>
      </c>
      <c r="AI8" s="18">
        <f t="shared" si="2"/>
        <v>59.15530276689363</v>
      </c>
      <c r="AJ8" s="18">
        <f t="shared" si="2"/>
        <v>8.084719357754265</v>
      </c>
      <c r="AK8" s="18">
        <f t="shared" si="2"/>
        <v>89.10002736022668</v>
      </c>
      <c r="AL8" s="18">
        <f t="shared" si="2"/>
        <v>155.50775627132617</v>
      </c>
      <c r="AM8" s="18">
        <f t="shared" si="2"/>
        <v>212.32985175454422</v>
      </c>
      <c r="AN8" s="18">
        <f t="shared" si="2"/>
        <v>50.30308745689747</v>
      </c>
      <c r="AO8" s="18">
        <f t="shared" si="2"/>
        <v>11.143108786746721</v>
      </c>
      <c r="AP8" s="18">
        <f t="shared" si="2"/>
        <v>15.85912103452492</v>
      </c>
      <c r="AQ8" s="18">
        <f t="shared" si="2"/>
        <v>48.847272322121796</v>
      </c>
    </row>
    <row r="9" spans="1:43" s="13" customFormat="1" ht="4.5" customHeight="1">
      <c r="A9" s="12"/>
      <c r="D9" s="32" t="str">
        <f>INDEX(config!$B$6:$B$45,MATCH(D4,config!$D$6:$D$45,0))</f>
        <v>NBI-2011</v>
      </c>
      <c r="E9" s="14" t="str">
        <f>INDEX(config!$B$6:$B$45,MATCH(E4,config!$D$6:$D$45,0))</f>
        <v>gini_2010_2012</v>
      </c>
      <c r="F9" s="14" t="str">
        <f>INDEX(config!$B$6:$B$45,MATCH(F4,config!$D$6:$D$45,0))</f>
        <v>itd_2013</v>
      </c>
      <c r="G9" s="14" t="str">
        <f>INDEX(config!$B$6:$B$45,MATCH(G4,config!$D$6:$D$45,0))</f>
        <v>co_acue_hog_urb 2013_2015</v>
      </c>
      <c r="H9" s="14" t="str">
        <f>INDEX(config!$B$6:$B$45,MATCH(H4,config!$D$6:$D$45,0))</f>
        <v>co_acue_hog_ru 2013_2015</v>
      </c>
      <c r="I9" s="14" t="str">
        <f>INDEX(config!$B$6:$B$45,MATCH(I4,config!$D$6:$D$45,0))</f>
        <v>por_hog_serv_inade 2013_2015</v>
      </c>
      <c r="J9" s="14" t="str">
        <f>INDEX(config!$B$6:$B$45,MATCH(J4,config!$D$6:$D$45,0))</f>
        <v>por_hog_haci2013_2015</v>
      </c>
      <c r="K9" s="14" t="str">
        <f>INDEX(config!$B$6:$B$45,MATCH(K4,config!$D$6:$D$45,0))</f>
        <v>t_desempleo 2013_2015</v>
      </c>
      <c r="L9" s="14" t="str">
        <f>INDEX(config!$B$6:$B$45,MATCH(L4,config!$D$6:$D$45,0))</f>
        <v>t_desempleo_15a24_2013_2015</v>
      </c>
      <c r="M9" s="14" t="str">
        <f>INDEX(config!$B$6:$B$45,MATCH(M4,config!$D$6:$D$45,0))</f>
        <v>por_pet_ing_pr 2013_2015</v>
      </c>
      <c r="N9" s="14" t="str">
        <f>INDEX(config!$B$6:$B$45,MATCH(N4,config!$D$6:$D$45,0))</f>
        <v>por_m60_pensi_2013_2015</v>
      </c>
      <c r="O9" s="14" t="str">
        <f>INDEX(config!$B$6:$B$45,MATCH(O4,config!$D$6:$D$45,0))</f>
        <v>t_analf_15a24_2013_2015</v>
      </c>
      <c r="P9" s="14" t="str">
        <f>INDEX(config!$B$6:$B$45,MATCH(P4,config!$D$6:$D$45,0))</f>
        <v>a_pro_edu_15_2013_2015</v>
      </c>
      <c r="Q9" s="14" t="str">
        <f>INDEX(config!$B$6:$B$45,MATCH(Q4,config!$D$6:$D$45,0))</f>
        <v>af_salud_2012</v>
      </c>
      <c r="R9" s="14" t="str">
        <f>INDEX(config!$B$6:$B$45,MATCH(R4,config!$D$6:$D$45,0))</f>
        <v>af_contributivo_2012</v>
      </c>
      <c r="S9" s="14" t="str">
        <f>INDEX(config!$B$6:$B$45,MATCH(S4,config!$D$6:$D$45,0))</f>
        <v>af_subsidiado_2012</v>
      </c>
      <c r="T9" s="14" t="str">
        <f>INDEX(config!$B$6:$B$45,MATCH(T4,config!$D$6:$D$45,0))</f>
        <v>contributivo/Total_afiliados</v>
      </c>
      <c r="U9" s="14" t="str">
        <f>INDEX(config!$B$6:$B$45,MATCH(U4,config!$D$6:$D$45,0))</f>
        <v>ev_2010_2015</v>
      </c>
      <c r="V9" s="14" t="str">
        <f>INDEX(config!$B$6:$B$45,MATCH(V4,config!$D$6:$D$45,0))</f>
        <v>cv_DPT_2012_2014</v>
      </c>
      <c r="W9" s="14" t="str">
        <f>INDEX(config!$B$6:$B$45,MATCH(W4,config!$D$6:$D$45,0))</f>
        <v>cob_tto_ARV_2011</v>
      </c>
      <c r="X9" s="14" t="str">
        <f>INDEX(config!$B$6:$B$45,MATCH(X4,config!$D$6:$D$45,0))</f>
        <v>nv_BPN_2011_2013</v>
      </c>
      <c r="Y9" s="14" t="str">
        <f>INDEX(config!$B$6:$B$45,MATCH(Y4,config!$D$6:$D$45,0))</f>
        <v>prev_DNTc_2010</v>
      </c>
      <c r="Z9" s="14" t="str">
        <f>INDEX(config!$B$6:$B$45,MATCH(Z4,config!$D$6:$D$45,0))</f>
        <v>t_mor _inf_F</v>
      </c>
      <c r="AA9" s="14" t="str">
        <f>INDEX(config!$B$6:$B$45,MATCH(AA4,config!$D$6:$D$45,0))</f>
        <v>t_mor _inf_M</v>
      </c>
      <c r="AB9" s="14" t="str">
        <f>INDEX(config!$B$6:$B$45,MATCH(AB4,config!$D$6:$D$45,0))</f>
        <v>mor_des_men_5a_F</v>
      </c>
      <c r="AC9" s="14" t="str">
        <f>INDEX(config!$B$6:$B$45,MATCH(AC4,config!$D$6:$D$45,0))</f>
        <v>mor_des_men_5a_M</v>
      </c>
      <c r="AD9" s="14" t="str">
        <f>INDEX(config!$B$6:$B$45,MATCH(AD4,config!$D$6:$D$45,0))</f>
        <v>raz_m_m</v>
      </c>
      <c r="AE9" s="14" t="str">
        <f>INDEX(config!$B$6:$B$45,MATCH(AE4,config!$D$6:$D$45,0))</f>
        <v>t_fec_adol_2011</v>
      </c>
      <c r="AF9" s="14" t="str">
        <f>INDEX(config!$B$6:$B$45,MATCH(AF4,config!$D$6:$D$45,0))</f>
        <v>prop_nc_v_14a17</v>
      </c>
      <c r="AG9" s="14" t="str">
        <f>INDEX(config!$B$6:$B$45,MATCH(AG4,config!$D$6:$D$45,0))</f>
        <v>t_inc_Viol_muj_2013</v>
      </c>
      <c r="AH9" s="14" t="str">
        <f>INDEX(config!$B$6:$B$45,MATCH(AH4,config!$D$6:$D$45,0))</f>
        <v>t_inc_Viol_intrafam_2013</v>
      </c>
      <c r="AI9" s="14" t="str">
        <f>INDEX(config!$B$6:$B$45,MATCH(AI4,config!$D$6:$D$45,0))</f>
        <v>t_inc_TBC</v>
      </c>
      <c r="AJ9" s="14" t="str">
        <f>INDEX(config!$B$6:$B$45,MATCH(AJ4,config!$D$6:$D$45,0))</f>
        <v>t_mor_hom_15a39_F</v>
      </c>
      <c r="AK9" s="14" t="str">
        <f>INDEX(config!$B$6:$B$45,MATCH(AK4,config!$D$6:$D$45,0))</f>
        <v>t_mor_hom_15a39_M</v>
      </c>
      <c r="AL9" s="14" t="str">
        <f>INDEX(config!$B$6:$B$45,MATCH(AL4,config!$D$6:$D$45,0))</f>
        <v>mor_enf_cv_F</v>
      </c>
      <c r="AM9" s="14" t="str">
        <f>INDEX(config!$B$6:$B$45,MATCH(AM4,config!$D$6:$D$45,0))</f>
        <v>mor_enf_cv_M</v>
      </c>
      <c r="AN9" s="14" t="str">
        <f>INDEX(config!$B$6:$B$45,MATCH(AN4,config!$D$6:$D$45,0))</f>
        <v>t_mor_les_trans_M</v>
      </c>
      <c r="AO9" s="14" t="str">
        <f>INDEX(config!$B$6:$B$45,MATCH(AO4,config!$D$6:$D$45,0))</f>
        <v>t_mor_les_trans_F</v>
      </c>
      <c r="AP9" s="14" t="str">
        <f>INDEX(config!$B$6:$B$45,MATCH(AP4,config!$D$6:$D$45,0))</f>
        <v>prev_tabaq_adoles_2011</v>
      </c>
      <c r="AQ9" s="14" t="str">
        <f>INDEX(config!$B$6:$B$45,MATCH(AQ4,config!$D$6:$D$45,0))</f>
        <v>prev_alcoh_esc_2011</v>
      </c>
    </row>
    <row r="10" spans="1:43" s="13" customFormat="1" ht="120" customHeight="1">
      <c r="A10" s="12"/>
      <c r="B10" s="14" t="s">
        <v>71</v>
      </c>
      <c r="C10" s="14" t="s">
        <v>79</v>
      </c>
      <c r="D10" s="14" t="str">
        <f aca="true" t="shared" si="3" ref="D10:AQ10">VLOOKUP(D9,indicadores,2,0)</f>
        <v>Índice necesidades básicas insatisfechas</v>
      </c>
      <c r="E10" s="14" t="str">
        <f t="shared" si="3"/>
        <v>Coeficiente de Gini</v>
      </c>
      <c r="F10" s="14" t="str">
        <f t="shared" si="3"/>
        <v>Índice de transparencia departamental</v>
      </c>
      <c r="G10" s="14" t="str">
        <f t="shared" si="3"/>
        <v>Cobertura de acueducto en hogares urbanos</v>
      </c>
      <c r="H10" s="14" t="str">
        <f t="shared" si="3"/>
        <v>Cobertura de acueducto en hogares rurales</v>
      </c>
      <c r="I10" s="14" t="str">
        <f t="shared" si="3"/>
        <v>Porcentaje de hogares con servicios públicos inadecuados</v>
      </c>
      <c r="J10" s="14" t="str">
        <f t="shared" si="3"/>
        <v>Porcentaje de hogares en hacinamiento</v>
      </c>
      <c r="K10" s="14" t="str">
        <f t="shared" si="3"/>
        <v>Tasa de desempleo (por 100)</v>
      </c>
      <c r="L10" s="14" t="str">
        <f t="shared" si="3"/>
        <v>Tasa de desempleo en jóvenes de 15 a 24 años (por 100)</v>
      </c>
      <c r="M10" s="14" t="str">
        <f t="shared" si="3"/>
        <v>Porcentaje de población en edad de trabajar sin ingresos propios</v>
      </c>
      <c r="N10" s="14" t="str">
        <f t="shared" si="3"/>
        <v>Porcentaje de mayores de 60 años con pensiones</v>
      </c>
      <c r="O10" s="14" t="str">
        <f t="shared" si="3"/>
        <v>Tasa de analfabetismo en jóvenes de 15 a 24 años (por 100)</v>
      </c>
      <c r="P10" s="14" t="str">
        <f t="shared" si="3"/>
        <v>Años promedio de educación en personas con 15 o más años</v>
      </c>
      <c r="Q10" s="14" t="str">
        <f t="shared" si="3"/>
        <v>Afiliación al SGSS</v>
      </c>
      <c r="R10" s="14" t="str">
        <f t="shared" si="3"/>
        <v>Afiliación al régimen contributivo en salud</v>
      </c>
      <c r="S10" s="14" t="str">
        <f t="shared" si="3"/>
        <v>Afiliación al régimen subsidiado en salud</v>
      </c>
      <c r="T10" s="14" t="str">
        <f t="shared" si="3"/>
        <v>Porcentaje de afiliación al régimen contributivo</v>
      </c>
      <c r="U10" s="14" t="str">
        <f t="shared" si="3"/>
        <v>Esperanza de vida al nacer</v>
      </c>
      <c r="V10" s="14" t="str">
        <f t="shared" si="3"/>
        <v>Cobertura de vacunación de DPT en &lt;1año con 3ra dosis</v>
      </c>
      <c r="W10" s="14" t="str">
        <f t="shared" si="3"/>
        <v>Cobertura tratamiento antiretroviral</v>
      </c>
      <c r="X10" s="14" t="str">
        <f t="shared" si="3"/>
        <v>Porcentaje de nacidos vivos con BPN</v>
      </c>
      <c r="Y10" s="14" t="str">
        <f t="shared" si="3"/>
        <v>Prevalencia de DNT crónica en menores de 5 años</v>
      </c>
      <c r="Z10" s="14" t="str">
        <f t="shared" si="3"/>
        <v>Tasa de mortalidad infantil en niñas (por 1000 NV)</v>
      </c>
      <c r="AA10" s="14" t="str">
        <f t="shared" si="3"/>
        <v>Tasa de mortalidad infantil en niños (por 1000 NV)</v>
      </c>
      <c r="AB10" s="14" t="str">
        <f t="shared" si="3"/>
        <v>Tasa de mortalidad por desnutrición en menores 5 años en niñas (por 1000 NV)</v>
      </c>
      <c r="AC10" s="14" t="str">
        <f t="shared" si="3"/>
        <v>Tasa de mortalidad por desnutrición en menores 5 años en niños (por 1000 NV)</v>
      </c>
      <c r="AD10" s="14" t="str">
        <f t="shared" si="3"/>
        <v>Razón de mortalidad materna (por 100.000 NV)</v>
      </c>
      <c r="AE10" s="14" t="str">
        <f t="shared" si="3"/>
        <v>Tasa de fecundidad en adolescentes (por 1000)</v>
      </c>
      <c r="AF10" s="14" t="str">
        <f t="shared" si="3"/>
        <v>Proporción de NV hijos de mujeres de 14 a 17 años</v>
      </c>
      <c r="AG10" s="14" t="str">
        <f t="shared" si="3"/>
        <v>Tasa de incidencia de violencia contra la mujer (por 100.000)</v>
      </c>
      <c r="AH10" s="14" t="str">
        <f t="shared" si="3"/>
        <v>Tasa de incidencia de violencia Intrafamiliar (por 100.000)</v>
      </c>
      <c r="AI10" s="14" t="str">
        <f t="shared" si="3"/>
        <v>Tasa de incidencia de TBC (por 100.000)</v>
      </c>
      <c r="AJ10" s="14" t="str">
        <f t="shared" si="3"/>
        <v>Tasas de mortalidad por homicidios en mujeres de 15 a 39 años (por 100.000)</v>
      </c>
      <c r="AK10" s="14" t="str">
        <f t="shared" si="3"/>
        <v>Tasas de mortalidad por homicidios en hombres de 15 a 39 años (por 100.000)</v>
      </c>
      <c r="AL10" s="14" t="str">
        <f t="shared" si="3"/>
        <v>Tasa de mortalidad por enfermedad cardiovascular en mujeres (por 100.000)</v>
      </c>
      <c r="AM10" s="14" t="str">
        <f t="shared" si="3"/>
        <v>Tasa de mortalidad por enfermedad cardiovascular en hombres (por 100.000)</v>
      </c>
      <c r="AN10" s="14" t="str">
        <f t="shared" si="3"/>
        <v>Tasa de mortalidad por lesiones de transporte en hombres (por 100.000)</v>
      </c>
      <c r="AO10" s="14" t="str">
        <f t="shared" si="3"/>
        <v>Tasa de mortalidad por lesiones de transporte en mujeres (por 100.000)</v>
      </c>
      <c r="AP10" s="14" t="str">
        <f t="shared" si="3"/>
        <v>Prevalencia de tabaquismo en adolescentes (último mes)</v>
      </c>
      <c r="AQ10" s="14" t="str">
        <f t="shared" si="3"/>
        <v>Prevalencia de consumo alcohol en escolares (último mes)</v>
      </c>
    </row>
    <row r="11" spans="2:44" ht="15">
      <c r="B11" s="1">
        <f>IF(order_sel=order_region,region!A2,IF(order_sel=order_pop,region!C2,region!E2))</f>
        <v>1</v>
      </c>
      <c r="C11" s="1" t="str">
        <f>IF(order_sel=order_region,region!B2,IF(order_sel=order_pop,region!D2,region!F2))</f>
        <v>LA GUAJIRA</v>
      </c>
      <c r="D11" s="15">
        <f>_xlfn.IFERROR(VLOOKUP($C11,data!$C:$AQ,MATCH(D$9,data!$C$1:$AQ$1,0),0),CHAR(32))</f>
        <v>0.652304503878291</v>
      </c>
      <c r="E11" s="15">
        <f>_xlfn.IFERROR(VLOOKUP($C11,data!$C:$AQ,MATCH(E$9,data!$C$1:$AQ$1,0),0),CHAR(32))</f>
        <v>0.5787090982427432</v>
      </c>
      <c r="F11" s="15">
        <f>_xlfn.IFERROR(VLOOKUP($C11,data!$C:$AQ,MATCH(F$9,data!$C$1:$AQ$1,0),0),CHAR(32))</f>
        <v>0.39799999999999996</v>
      </c>
      <c r="G11" s="15">
        <f>_xlfn.IFERROR(VLOOKUP($C11,data!$C:$AQ,MATCH(G$9,data!$C$1:$AQ$1,0),0),CHAR(32))</f>
        <v>84.3526</v>
      </c>
      <c r="H11" s="15">
        <f>_xlfn.IFERROR(VLOOKUP($C11,data!$C:$AQ,MATCH(H$9,data!$C$1:$AQ$1,0),0),CHAR(32))</f>
        <v>20.8416</v>
      </c>
      <c r="I11" s="15">
        <f>_xlfn.IFERROR(VLOOKUP($C11,data!$C:$AQ,MATCH(I$9,data!$C$1:$AQ$1,0),0),CHAR(32))</f>
        <v>17.9955</v>
      </c>
      <c r="J11" s="15">
        <f>_xlfn.IFERROR(VLOOKUP($C11,data!$C:$AQ,MATCH(J$9,data!$C$1:$AQ$1,0),0),CHAR(32))</f>
        <v>29.5789</v>
      </c>
      <c r="K11" s="15">
        <f>_xlfn.IFERROR(VLOOKUP($C11,data!$C:$AQ,MATCH(K$9,data!$C$1:$AQ$1,0),0),CHAR(32))</f>
        <v>7.118399999999999</v>
      </c>
      <c r="L11" s="15">
        <f>_xlfn.IFERROR(VLOOKUP($C11,data!$C:$AQ,MATCH(L$9,data!$C$1:$AQ$1,0),0),CHAR(32))</f>
        <v>12.4491</v>
      </c>
      <c r="M11" s="15">
        <f>_xlfn.IFERROR(VLOOKUP($C11,data!$C:$AQ,MATCH(M$9,data!$C$1:$AQ$1,0),0),CHAR(32))</f>
        <v>33.8768</v>
      </c>
      <c r="N11" s="15">
        <f>_xlfn.IFERROR(VLOOKUP($C11,data!$C:$AQ,MATCH(N$9,data!$C$1:$AQ$1,0),0),CHAR(32))</f>
        <v>7.2449</v>
      </c>
      <c r="O11" s="15">
        <f>_xlfn.IFERROR(VLOOKUP($C11,data!$C:$AQ,MATCH(O$9,data!$C$1:$AQ$1,0),0),CHAR(32))</f>
        <v>4.6351</v>
      </c>
      <c r="P11" s="15">
        <f>_xlfn.IFERROR(VLOOKUP($C11,data!$C:$AQ,MATCH(P$9,data!$C$1:$AQ$1,0),0),CHAR(32))</f>
        <v>9.3051</v>
      </c>
      <c r="Q11" s="15">
        <f>_xlfn.IFERROR(VLOOKUP($C11,data!$C:$AQ,MATCH(Q$9,data!$C$1:$AQ$1,0),0),CHAR(32))</f>
        <v>95.8334286223946</v>
      </c>
      <c r="R11" s="15">
        <f>_xlfn.IFERROR(VLOOKUP($C11,data!$C:$AQ,MATCH(R$9,data!$C$1:$AQ$1,0),0),CHAR(32))</f>
        <v>17.633545713593097</v>
      </c>
      <c r="S11" s="15">
        <f>_xlfn.IFERROR(VLOOKUP($C11,data!$C:$AQ,MATCH(S$9,data!$C$1:$AQ$1,0),0),CHAR(32))</f>
        <v>78.19988290880151</v>
      </c>
      <c r="T11" s="15">
        <f>_xlfn.IFERROR(VLOOKUP($C11,data!$C:$AQ,MATCH(T$9,data!$C$1:$AQ$1,0),0),CHAR(32))</f>
        <v>18.4</v>
      </c>
      <c r="U11" s="15">
        <f>_xlfn.IFERROR(VLOOKUP($C11,data!$C:$AQ,MATCH(U$9,data!$C$1:$AQ$1,0),0),CHAR(32))</f>
        <v>74.4</v>
      </c>
      <c r="V11" s="15">
        <f>_xlfn.IFERROR(VLOOKUP($C11,data!$C:$AQ,MATCH(V$9,data!$C$1:$AQ$1,0),0),CHAR(32))</f>
        <v>80.65</v>
      </c>
      <c r="W11" s="15">
        <f>_xlfn.IFERROR(VLOOKUP($C11,data!$C:$AQ,MATCH(W$9,data!$C$1:$AQ$1,0),0),CHAR(32))</f>
        <v>98.2</v>
      </c>
      <c r="X11" s="15">
        <f>_xlfn.IFERROR(VLOOKUP($C11,data!$C:$AQ,MATCH(X$9,data!$C$1:$AQ$1,0),0),CHAR(32))</f>
        <v>8.59</v>
      </c>
      <c r="Y11" s="15">
        <f>_xlfn.IFERROR(VLOOKUP($C11,data!$C:$AQ,MATCH(Y$9,data!$C$1:$AQ$1,0),0),CHAR(32))</f>
        <v>27.92</v>
      </c>
      <c r="Z11" s="15">
        <f>_xlfn.IFERROR(VLOOKUP($C11,data!$C:$AQ,MATCH(Z$9,data!$C$1:$AQ$1,0),0),CHAR(32))</f>
        <v>17.35</v>
      </c>
      <c r="AA11" s="15">
        <f>_xlfn.IFERROR(VLOOKUP($C11,data!$C:$AQ,MATCH(AA$9,data!$C$1:$AQ$1,0),0),CHAR(32))</f>
        <v>20.2</v>
      </c>
      <c r="AB11" s="15">
        <f>_xlfn.IFERROR(VLOOKUP($C11,data!$C:$AQ,MATCH(AB$9,data!$C$1:$AQ$1,0),0),CHAR(32))</f>
        <v>2.49</v>
      </c>
      <c r="AC11" s="15">
        <f>_xlfn.IFERROR(VLOOKUP($C11,data!$C:$AQ,MATCH(AC$9,data!$C$1:$AQ$1,0),0),CHAR(32))</f>
        <v>2.27</v>
      </c>
      <c r="AD11" s="15">
        <f>_xlfn.IFERROR(VLOOKUP($C11,data!$C:$AQ,MATCH(AD$9,data!$C$1:$AQ$1,0),0),CHAR(32))</f>
        <v>179</v>
      </c>
      <c r="AE11" s="15">
        <f>_xlfn.IFERROR(VLOOKUP($C11,data!$C:$AQ,MATCH(AE$9,data!$C$1:$AQ$1,0),0),CHAR(32))</f>
        <v>62.87</v>
      </c>
      <c r="AF11" s="15">
        <f>_xlfn.IFERROR(VLOOKUP($C11,data!$C:$AQ,MATCH(AF$9,data!$C$1:$AQ$1,0),0),CHAR(32))</f>
        <v>0.11242</v>
      </c>
      <c r="AG11" s="15">
        <f>_xlfn.IFERROR(VLOOKUP($C11,data!$C:$AQ,MATCH(AG$9,data!$C$1:$AQ$1,0),0),CHAR(32))</f>
        <v>121.36</v>
      </c>
      <c r="AH11" s="15">
        <f>_xlfn.IFERROR(VLOOKUP($C11,data!$C:$AQ,MATCH(AH$9,data!$C$1:$AQ$1,0),0),CHAR(32))</f>
        <v>75.36</v>
      </c>
      <c r="AI11" s="15">
        <f>_xlfn.IFERROR(VLOOKUP($C11,data!$C:$AQ,MATCH(AI$9,data!$C$1:$AQ$1,0),0),CHAR(32))</f>
        <v>25.900000000000002</v>
      </c>
      <c r="AJ11" s="15">
        <f>_xlfn.IFERROR(VLOOKUP($C11,data!$C:$AQ,MATCH(AJ$9,data!$C$1:$AQ$1,0),0),CHAR(32))</f>
        <v>2.42</v>
      </c>
      <c r="AK11" s="15">
        <f>_xlfn.IFERROR(VLOOKUP($C11,data!$C:$AQ,MATCH(AK$9,data!$C$1:$AQ$1,0),0),CHAR(32))</f>
        <v>31.91</v>
      </c>
      <c r="AL11" s="15">
        <f>_xlfn.IFERROR(VLOOKUP($C11,data!$C:$AQ,MATCH(AL$9,data!$C$1:$AQ$1,0),0),CHAR(32))</f>
        <v>42.98</v>
      </c>
      <c r="AM11" s="15">
        <f>_xlfn.IFERROR(VLOOKUP($C11,data!$C:$AQ,MATCH(AM$9,data!$C$1:$AQ$1,0),0),CHAR(32))</f>
        <v>60.38</v>
      </c>
      <c r="AN11" s="15">
        <f>_xlfn.IFERROR(VLOOKUP($C11,data!$C:$AQ,MATCH(AN$9,data!$C$1:$AQ$1,0),0),CHAR(32))</f>
        <v>26.180000000000003</v>
      </c>
      <c r="AO11" s="15">
        <f>_xlfn.IFERROR(VLOOKUP($C11,data!$C:$AQ,MATCH(AO$9,data!$C$1:$AQ$1,0),0),CHAR(32))</f>
        <v>4.03</v>
      </c>
      <c r="AP11" s="15">
        <f>_xlfn.IFERROR(VLOOKUP($C11,data!$C:$AQ,MATCH(AP$9,data!$C$1:$AQ$1,0),0),CHAR(32))</f>
        <v>2.1</v>
      </c>
      <c r="AQ11" s="15">
        <f>_xlfn.IFERROR(VLOOKUP($C11,data!$C:$AQ,MATCH(AQ$9,data!$C$1:$AQ$1,0),0),CHAR(32))</f>
        <v>25.25</v>
      </c>
      <c r="AR11">
        <f>conteos!AP5</f>
        <v>3</v>
      </c>
    </row>
    <row r="12" spans="2:44" ht="15">
      <c r="B12" s="1">
        <f>IF(order_sel=order_region,region!A3,IF(order_sel=order_pop,region!C3,region!E3))</f>
        <v>1</v>
      </c>
      <c r="C12" s="1" t="str">
        <f>IF(order_sel=order_region,region!B3,IF(order_sel=order_pop,region!D3,region!F3))</f>
        <v>MAGDALENA</v>
      </c>
      <c r="D12" s="15">
        <f>_xlfn.IFERROR(VLOOKUP($C12,data!$C:$AQ,MATCH(D$9,data!$C$1:$AQ$1,0),0),CHAR(32))</f>
        <v>0.4768319673366436</v>
      </c>
      <c r="E12" s="15">
        <f>_xlfn.IFERROR(VLOOKUP($C12,data!$C:$AQ,MATCH(E$9,data!$C$1:$AQ$1,0),0),CHAR(32))</f>
        <v>0.5288685313075547</v>
      </c>
      <c r="F12" s="15">
        <f>_xlfn.IFERROR(VLOOKUP($C12,data!$C:$AQ,MATCH(F$9,data!$C$1:$AQ$1,0),0),CHAR(32))</f>
        <v>0.532</v>
      </c>
      <c r="G12" s="15">
        <f>_xlfn.IFERROR(VLOOKUP($C12,data!$C:$AQ,MATCH(G$9,data!$C$1:$AQ$1,0),0),CHAR(32))</f>
        <v>87.2829</v>
      </c>
      <c r="H12" s="15">
        <f>_xlfn.IFERROR(VLOOKUP($C12,data!$C:$AQ,MATCH(H$9,data!$C$1:$AQ$1,0),0),CHAR(32))</f>
        <v>41.9467</v>
      </c>
      <c r="I12" s="15">
        <f>_xlfn.IFERROR(VLOOKUP($C12,data!$C:$AQ,MATCH(I$9,data!$C$1:$AQ$1,0),0),CHAR(32))</f>
        <v>9.2643</v>
      </c>
      <c r="J12" s="15">
        <f>_xlfn.IFERROR(VLOOKUP($C12,data!$C:$AQ,MATCH(J$9,data!$C$1:$AQ$1,0),0),CHAR(32))</f>
        <v>28.398</v>
      </c>
      <c r="K12" s="15">
        <f>_xlfn.IFERROR(VLOOKUP($C12,data!$C:$AQ,MATCH(K$9,data!$C$1:$AQ$1,0),0),CHAR(32))</f>
        <v>7.1445</v>
      </c>
      <c r="L12" s="15">
        <f>_xlfn.IFERROR(VLOOKUP($C12,data!$C:$AQ,MATCH(L$9,data!$C$1:$AQ$1,0),0),CHAR(32))</f>
        <v>16.0344</v>
      </c>
      <c r="M12" s="15">
        <f>_xlfn.IFERROR(VLOOKUP($C12,data!$C:$AQ,MATCH(M$9,data!$C$1:$AQ$1,0),0),CHAR(32))</f>
        <v>37.761</v>
      </c>
      <c r="N12" s="15">
        <f>_xlfn.IFERROR(VLOOKUP($C12,data!$C:$AQ,MATCH(N$9,data!$C$1:$AQ$1,0),0),CHAR(32))</f>
        <v>16.0528</v>
      </c>
      <c r="O12" s="15">
        <f>_xlfn.IFERROR(VLOOKUP($C12,data!$C:$AQ,MATCH(O$9,data!$C$1:$AQ$1,0),0),CHAR(32))</f>
        <v>2.5367</v>
      </c>
      <c r="P12" s="15">
        <f>_xlfn.IFERROR(VLOOKUP($C12,data!$C:$AQ,MATCH(P$9,data!$C$1:$AQ$1,0),0),CHAR(32))</f>
        <v>9.1331</v>
      </c>
      <c r="Q12" s="15">
        <f>_xlfn.IFERROR(VLOOKUP($C12,data!$C:$AQ,MATCH(Q$9,data!$C$1:$AQ$1,0),0),CHAR(32))</f>
        <v>105.45055663364316</v>
      </c>
      <c r="R12" s="15">
        <f>_xlfn.IFERROR(VLOOKUP($C12,data!$C:$AQ,MATCH(R$9,data!$C$1:$AQ$1,0),0),CHAR(32))</f>
        <v>30.154958635481567</v>
      </c>
      <c r="S12" s="15">
        <f>_xlfn.IFERROR(VLOOKUP($C12,data!$C:$AQ,MATCH(S$9,data!$C$1:$AQ$1,0),0),CHAR(32))</f>
        <v>75.29559799816158</v>
      </c>
      <c r="T12" s="15">
        <f>_xlfn.IFERROR(VLOOKUP($C12,data!$C:$AQ,MATCH(T$9,data!$C$1:$AQ$1,0),0),CHAR(32))</f>
        <v>28.599999999999998</v>
      </c>
      <c r="U12" s="15">
        <f>_xlfn.IFERROR(VLOOKUP($C12,data!$C:$AQ,MATCH(U$9,data!$C$1:$AQ$1,0),0),CHAR(32))</f>
        <v>75.07</v>
      </c>
      <c r="V12" s="15">
        <f>_xlfn.IFERROR(VLOOKUP($C12,data!$C:$AQ,MATCH(V$9,data!$C$1:$AQ$1,0),0),CHAR(32))</f>
        <v>84.51</v>
      </c>
      <c r="W12" s="15">
        <f>_xlfn.IFERROR(VLOOKUP($C12,data!$C:$AQ,MATCH(W$9,data!$C$1:$AQ$1,0),0),CHAR(32))</f>
        <v>98.6</v>
      </c>
      <c r="X12" s="15">
        <f>_xlfn.IFERROR(VLOOKUP($C12,data!$C:$AQ,MATCH(X$9,data!$C$1:$AQ$1,0),0),CHAR(32))</f>
        <v>7.88</v>
      </c>
      <c r="Y12" s="15">
        <f>_xlfn.IFERROR(VLOOKUP($C12,data!$C:$AQ,MATCH(Y$9,data!$C$1:$AQ$1,0),0),CHAR(32))</f>
        <v>17.99</v>
      </c>
      <c r="Z12" s="15">
        <f>_xlfn.IFERROR(VLOOKUP($C12,data!$C:$AQ,MATCH(Z$9,data!$C$1:$AQ$1,0),0),CHAR(32))</f>
        <v>12.55</v>
      </c>
      <c r="AA12" s="15">
        <f>_xlfn.IFERROR(VLOOKUP($C12,data!$C:$AQ,MATCH(AA$9,data!$C$1:$AQ$1,0),0),CHAR(32))</f>
        <v>16</v>
      </c>
      <c r="AB12" s="15">
        <f>_xlfn.IFERROR(VLOOKUP($C12,data!$C:$AQ,MATCH(AB$9,data!$C$1:$AQ$1,0),0),CHAR(32))</f>
        <v>0.92</v>
      </c>
      <c r="AC12" s="15">
        <f>_xlfn.IFERROR(VLOOKUP($C12,data!$C:$AQ,MATCH(AC$9,data!$C$1:$AQ$1,0),0),CHAR(32))</f>
        <v>1.06</v>
      </c>
      <c r="AD12" s="15">
        <f>_xlfn.IFERROR(VLOOKUP($C12,data!$C:$AQ,MATCH(AD$9,data!$C$1:$AQ$1,0),0),CHAR(32))</f>
        <v>85.2</v>
      </c>
      <c r="AE12" s="15">
        <f>_xlfn.IFERROR(VLOOKUP($C12,data!$C:$AQ,MATCH(AE$9,data!$C$1:$AQ$1,0),0),CHAR(32))</f>
        <v>86.2</v>
      </c>
      <c r="AF12" s="15">
        <f>_xlfn.IFERROR(VLOOKUP($C12,data!$C:$AQ,MATCH(AF$9,data!$C$1:$AQ$1,0),0),CHAR(32))</f>
        <v>0.1252</v>
      </c>
      <c r="AG12" s="15">
        <f>_xlfn.IFERROR(VLOOKUP($C12,data!$C:$AQ,MATCH(AG$9,data!$C$1:$AQ$1,0),0),CHAR(32))</f>
        <v>205.91</v>
      </c>
      <c r="AH12" s="15">
        <f>_xlfn.IFERROR(VLOOKUP($C12,data!$C:$AQ,MATCH(AH$9,data!$C$1:$AQ$1,0),0),CHAR(32))</f>
        <v>126.83</v>
      </c>
      <c r="AI12" s="15">
        <f>_xlfn.IFERROR(VLOOKUP($C12,data!$C:$AQ,MATCH(AI$9,data!$C$1:$AQ$1,0),0),CHAR(32))</f>
        <v>20.44</v>
      </c>
      <c r="AJ12" s="15">
        <f>_xlfn.IFERROR(VLOOKUP($C12,data!$C:$AQ,MATCH(AJ$9,data!$C$1:$AQ$1,0),0),CHAR(32))</f>
        <v>2.23</v>
      </c>
      <c r="AK12" s="15">
        <f>_xlfn.IFERROR(VLOOKUP($C12,data!$C:$AQ,MATCH(AK$9,data!$C$1:$AQ$1,0),0),CHAR(32))</f>
        <v>40.29</v>
      </c>
      <c r="AL12" s="15">
        <f>_xlfn.IFERROR(VLOOKUP($C12,data!$C:$AQ,MATCH(AL$9,data!$C$1:$AQ$1,0),0),CHAR(32))</f>
        <v>115.06000000000002</v>
      </c>
      <c r="AM12" s="15">
        <f>_xlfn.IFERROR(VLOOKUP($C12,data!$C:$AQ,MATCH(AM$9,data!$C$1:$AQ$1,0),0),CHAR(32))</f>
        <v>148.12</v>
      </c>
      <c r="AN12" s="15">
        <f>_xlfn.IFERROR(VLOOKUP($C12,data!$C:$AQ,MATCH(AN$9,data!$C$1:$AQ$1,0),0),CHAR(32))</f>
        <v>20.95</v>
      </c>
      <c r="AO12" s="15">
        <f>_xlfn.IFERROR(VLOOKUP($C12,data!$C:$AQ,MATCH(AO$9,data!$C$1:$AQ$1,0),0),CHAR(32))</f>
        <v>2.99</v>
      </c>
      <c r="AP12" s="15">
        <f>_xlfn.IFERROR(VLOOKUP($C12,data!$C:$AQ,MATCH(AP$9,data!$C$1:$AQ$1,0),0),CHAR(32))</f>
        <v>2.4</v>
      </c>
      <c r="AQ12" s="15">
        <f>_xlfn.IFERROR(VLOOKUP($C12,data!$C:$AQ,MATCH(AQ$9,data!$C$1:$AQ$1,0),0),CHAR(32))</f>
        <v>24.56</v>
      </c>
      <c r="AR12">
        <f>conteos!AP6</f>
        <v>1</v>
      </c>
    </row>
    <row r="13" spans="2:44" ht="15">
      <c r="B13" s="1">
        <f>IF(order_sel=order_region,region!A4,IF(order_sel=order_pop,region!C4,region!E4))</f>
        <v>1</v>
      </c>
      <c r="C13" s="1" t="str">
        <f>IF(order_sel=order_region,region!B4,IF(order_sel=order_pop,region!D4,region!F4))</f>
        <v>ATLANTICO</v>
      </c>
      <c r="D13" s="15">
        <f>_xlfn.IFERROR(VLOOKUP($C13,data!$C:$AQ,MATCH(D$9,data!$C$1:$AQ$1,0),0),CHAR(32))</f>
        <v>0.247374777591521</v>
      </c>
      <c r="E13" s="15">
        <f>_xlfn.IFERROR(VLOOKUP($C13,data!$C:$AQ,MATCH(E$9,data!$C$1:$AQ$1,0),0),CHAR(32))</f>
        <v>0.47564788299529415</v>
      </c>
      <c r="F13" s="15">
        <f>_xlfn.IFERROR(VLOOKUP($C13,data!$C:$AQ,MATCH(F$9,data!$C$1:$AQ$1,0),0),CHAR(32))</f>
        <v>0.573</v>
      </c>
      <c r="G13" s="15">
        <f>_xlfn.IFERROR(VLOOKUP($C13,data!$C:$AQ,MATCH(G$9,data!$C$1:$AQ$1,0),0),CHAR(32))</f>
        <v>98.0188</v>
      </c>
      <c r="H13" s="15">
        <f>_xlfn.IFERROR(VLOOKUP($C13,data!$C:$AQ,MATCH(H$9,data!$C$1:$AQ$1,0),0),CHAR(32))</f>
        <v>62.770199999999996</v>
      </c>
      <c r="I13" s="15">
        <f>_xlfn.IFERROR(VLOOKUP($C13,data!$C:$AQ,MATCH(I$9,data!$C$1:$AQ$1,0),0),CHAR(32))</f>
        <v>1.6857</v>
      </c>
      <c r="J13" s="15">
        <f>_xlfn.IFERROR(VLOOKUP($C13,data!$C:$AQ,MATCH(J$9,data!$C$1:$AQ$1,0),0),CHAR(32))</f>
        <v>18.1235</v>
      </c>
      <c r="K13" s="15">
        <f>_xlfn.IFERROR(VLOOKUP($C13,data!$C:$AQ,MATCH(K$9,data!$C$1:$AQ$1,0),0),CHAR(32))</f>
        <v>7.562399999999999</v>
      </c>
      <c r="L13" s="15">
        <f>_xlfn.IFERROR(VLOOKUP($C13,data!$C:$AQ,MATCH(L$9,data!$C$1:$AQ$1,0),0),CHAR(32))</f>
        <v>19.0871</v>
      </c>
      <c r="M13" s="15">
        <f>_xlfn.IFERROR(VLOOKUP($C13,data!$C:$AQ,MATCH(M$9,data!$C$1:$AQ$1,0),0),CHAR(32))</f>
        <v>40.6979</v>
      </c>
      <c r="N13" s="15">
        <f>_xlfn.IFERROR(VLOOKUP($C13,data!$C:$AQ,MATCH(N$9,data!$C$1:$AQ$1,0),0),CHAR(32))</f>
        <v>23.526</v>
      </c>
      <c r="O13" s="15">
        <f>_xlfn.IFERROR(VLOOKUP($C13,data!$C:$AQ,MATCH(O$9,data!$C$1:$AQ$1,0),0),CHAR(32))</f>
        <v>1.4236</v>
      </c>
      <c r="P13" s="15">
        <f>_xlfn.IFERROR(VLOOKUP($C13,data!$C:$AQ,MATCH(P$9,data!$C$1:$AQ$1,0),0),CHAR(32))</f>
        <v>9.71</v>
      </c>
      <c r="Q13" s="15">
        <f>_xlfn.IFERROR(VLOOKUP($C13,data!$C:$AQ,MATCH(Q$9,data!$C$1:$AQ$1,0),0),CHAR(32))</f>
        <v>98.44861073076194</v>
      </c>
      <c r="R13" s="15">
        <f>_xlfn.IFERROR(VLOOKUP($C13,data!$C:$AQ,MATCH(R$9,data!$C$1:$AQ$1,0),0),CHAR(32))</f>
        <v>44.88180152092857</v>
      </c>
      <c r="S13" s="15">
        <f>_xlfn.IFERROR(VLOOKUP($C13,data!$C:$AQ,MATCH(S$9,data!$C$1:$AQ$1,0),0),CHAR(32))</f>
        <v>53.56680920983338</v>
      </c>
      <c r="T13" s="15">
        <f>_xlfn.IFERROR(VLOOKUP($C13,data!$C:$AQ,MATCH(T$9,data!$C$1:$AQ$1,0),0),CHAR(32))</f>
        <v>45.6</v>
      </c>
      <c r="U13" s="15">
        <f>_xlfn.IFERROR(VLOOKUP($C13,data!$C:$AQ,MATCH(U$9,data!$C$1:$AQ$1,0),0),CHAR(32))</f>
        <v>75.49</v>
      </c>
      <c r="V13" s="15">
        <f>_xlfn.IFERROR(VLOOKUP($C13,data!$C:$AQ,MATCH(V$9,data!$C$1:$AQ$1,0),0),CHAR(32))</f>
        <v>85.21</v>
      </c>
      <c r="W13" s="15">
        <f>_xlfn.IFERROR(VLOOKUP($C13,data!$C:$AQ,MATCH(W$9,data!$C$1:$AQ$1,0),0),CHAR(32))</f>
        <v>99.1</v>
      </c>
      <c r="X13" s="15">
        <f>_xlfn.IFERROR(VLOOKUP($C13,data!$C:$AQ,MATCH(X$9,data!$C$1:$AQ$1,0),0),CHAR(32))</f>
        <v>8.89</v>
      </c>
      <c r="Y13" s="15">
        <f>_xlfn.IFERROR(VLOOKUP($C13,data!$C:$AQ,MATCH(Y$9,data!$C$1:$AQ$1,0),0),CHAR(32))</f>
        <v>15.46</v>
      </c>
      <c r="Z13" s="15">
        <f>_xlfn.IFERROR(VLOOKUP($C13,data!$C:$AQ,MATCH(Z$9,data!$C$1:$AQ$1,0),0),CHAR(32))</f>
        <v>11.58</v>
      </c>
      <c r="AA13" s="15">
        <f>_xlfn.IFERROR(VLOOKUP($C13,data!$C:$AQ,MATCH(AA$9,data!$C$1:$AQ$1,0),0),CHAR(32))</f>
        <v>15</v>
      </c>
      <c r="AB13" s="15">
        <f>_xlfn.IFERROR(VLOOKUP($C13,data!$C:$AQ,MATCH(AB$9,data!$C$1:$AQ$1,0),0),CHAR(32))</f>
        <v>0.32</v>
      </c>
      <c r="AC13" s="15">
        <f>_xlfn.IFERROR(VLOOKUP($C13,data!$C:$AQ,MATCH(AC$9,data!$C$1:$AQ$1,0),0),CHAR(32))</f>
        <v>0.44</v>
      </c>
      <c r="AD13" s="15">
        <f>_xlfn.IFERROR(VLOOKUP($C13,data!$C:$AQ,MATCH(AD$9,data!$C$1:$AQ$1,0),0),CHAR(32))</f>
        <v>57.9</v>
      </c>
      <c r="AE13" s="15">
        <f>_xlfn.IFERROR(VLOOKUP($C13,data!$C:$AQ,MATCH(AE$9,data!$C$1:$AQ$1,0),0),CHAR(32))</f>
        <v>62.8</v>
      </c>
      <c r="AF13" s="15">
        <f>_xlfn.IFERROR(VLOOKUP($C13,data!$C:$AQ,MATCH(AF$9,data!$C$1:$AQ$1,0),0),CHAR(32))</f>
        <v>0.09644</v>
      </c>
      <c r="AG13" s="15">
        <f>_xlfn.IFERROR(VLOOKUP($C13,data!$C:$AQ,MATCH(AG$9,data!$C$1:$AQ$1,0),0),CHAR(32))</f>
        <v>140.33</v>
      </c>
      <c r="AH13" s="15">
        <f>_xlfn.IFERROR(VLOOKUP($C13,data!$C:$AQ,MATCH(AH$9,data!$C$1:$AQ$1,0),0),CHAR(32))</f>
        <v>140.33</v>
      </c>
      <c r="AI13" s="15">
        <f>_xlfn.IFERROR(VLOOKUP($C13,data!$C:$AQ,MATCH(AI$9,data!$C$1:$AQ$1,0),0),CHAR(32))</f>
        <v>37.17</v>
      </c>
      <c r="AJ13" s="15">
        <f>_xlfn.IFERROR(VLOOKUP($C13,data!$C:$AQ,MATCH(AJ$9,data!$C$1:$AQ$1,0),0),CHAR(32))</f>
        <v>1.43</v>
      </c>
      <c r="AK13" s="15">
        <f>_xlfn.IFERROR(VLOOKUP($C13,data!$C:$AQ,MATCH(AK$9,data!$C$1:$AQ$1,0),0),CHAR(32))</f>
        <v>24.16</v>
      </c>
      <c r="AL13" s="15">
        <f>_xlfn.IFERROR(VLOOKUP($C13,data!$C:$AQ,MATCH(AL$9,data!$C$1:$AQ$1,0),0),CHAR(32))</f>
        <v>103.06999999999998</v>
      </c>
      <c r="AM13" s="15">
        <f>_xlfn.IFERROR(VLOOKUP($C13,data!$C:$AQ,MATCH(AM$9,data!$C$1:$AQ$1,0),0),CHAR(32))</f>
        <v>147.64</v>
      </c>
      <c r="AN13" s="15">
        <f>_xlfn.IFERROR(VLOOKUP($C13,data!$C:$AQ,MATCH(AN$9,data!$C$1:$AQ$1,0),0),CHAR(32))</f>
        <v>13.59</v>
      </c>
      <c r="AO13" s="15">
        <f>_xlfn.IFERROR(VLOOKUP($C13,data!$C:$AQ,MATCH(AO$9,data!$C$1:$AQ$1,0),0),CHAR(32))</f>
        <v>2.89</v>
      </c>
      <c r="AP13" s="15">
        <f>_xlfn.IFERROR(VLOOKUP($C13,data!$C:$AQ,MATCH(AP$9,data!$C$1:$AQ$1,0),0),CHAR(32))</f>
        <v>4.48</v>
      </c>
      <c r="AQ13" s="15">
        <f>_xlfn.IFERROR(VLOOKUP($C13,data!$C:$AQ,MATCH(AQ$9,data!$C$1:$AQ$1,0),0),CHAR(32))</f>
        <v>29.020000000000003</v>
      </c>
      <c r="AR13">
        <f>conteos!AP7</f>
        <v>0</v>
      </c>
    </row>
    <row r="14" spans="2:44" ht="15">
      <c r="B14" s="1">
        <f>IF(order_sel=order_region,region!A5,IF(order_sel=order_pop,region!C5,region!E5))</f>
        <v>1</v>
      </c>
      <c r="C14" s="1" t="str">
        <f>IF(order_sel=order_region,region!B5,IF(order_sel=order_pop,region!D5,region!F5))</f>
        <v>BOLIVAR</v>
      </c>
      <c r="D14" s="15">
        <f>_xlfn.IFERROR(VLOOKUP($C14,data!$C:$AQ,MATCH(D$9,data!$C$1:$AQ$1,0),0),CHAR(32))</f>
        <v>0.46604705620149933</v>
      </c>
      <c r="E14" s="15">
        <f>_xlfn.IFERROR(VLOOKUP($C14,data!$C:$AQ,MATCH(E$9,data!$C$1:$AQ$1,0),0),CHAR(32))</f>
        <v>0.5069217237914906</v>
      </c>
      <c r="F14" s="15">
        <f>_xlfn.IFERROR(VLOOKUP($C14,data!$C:$AQ,MATCH(F$9,data!$C$1:$AQ$1,0),0),CHAR(32))</f>
        <v>0.586</v>
      </c>
      <c r="G14" s="15">
        <f>_xlfn.IFERROR(VLOOKUP($C14,data!$C:$AQ,MATCH(G$9,data!$C$1:$AQ$1,0),0),CHAR(32))</f>
        <v>92.2823</v>
      </c>
      <c r="H14" s="15">
        <f>_xlfn.IFERROR(VLOOKUP($C14,data!$C:$AQ,MATCH(H$9,data!$C$1:$AQ$1,0),0),CHAR(32))</f>
        <v>38.5614</v>
      </c>
      <c r="I14" s="15">
        <f>_xlfn.IFERROR(VLOOKUP($C14,data!$C:$AQ,MATCH(I$9,data!$C$1:$AQ$1,0),0),CHAR(32))</f>
        <v>10.1855</v>
      </c>
      <c r="J14" s="15">
        <f>_xlfn.IFERROR(VLOOKUP($C14,data!$C:$AQ,MATCH(J$9,data!$C$1:$AQ$1,0),0),CHAR(32))</f>
        <v>20.0087</v>
      </c>
      <c r="K14" s="15">
        <f>_xlfn.IFERROR(VLOOKUP($C14,data!$C:$AQ,MATCH(K$9,data!$C$1:$AQ$1,0),0),CHAR(32))</f>
        <v>6.898699999999999</v>
      </c>
      <c r="L14" s="15">
        <f>_xlfn.IFERROR(VLOOKUP($C14,data!$C:$AQ,MATCH(L$9,data!$C$1:$AQ$1,0),0),CHAR(32))</f>
        <v>14.8871</v>
      </c>
      <c r="M14" s="15">
        <f>_xlfn.IFERROR(VLOOKUP($C14,data!$C:$AQ,MATCH(M$9,data!$C$1:$AQ$1,0),0),CHAR(32))</f>
        <v>41.78</v>
      </c>
      <c r="N14" s="15">
        <f>_xlfn.IFERROR(VLOOKUP($C14,data!$C:$AQ,MATCH(N$9,data!$C$1:$AQ$1,0),0),CHAR(32))</f>
        <v>17.95</v>
      </c>
      <c r="O14" s="15">
        <f>_xlfn.IFERROR(VLOOKUP($C14,data!$C:$AQ,MATCH(O$9,data!$C$1:$AQ$1,0),0),CHAR(32))</f>
        <v>2.4799</v>
      </c>
      <c r="P14" s="15">
        <f>_xlfn.IFERROR(VLOOKUP($C14,data!$C:$AQ,MATCH(P$9,data!$C$1:$AQ$1,0),0),CHAR(32))</f>
        <v>9.6048</v>
      </c>
      <c r="Q14" s="15">
        <f>_xlfn.IFERROR(VLOOKUP($C14,data!$C:$AQ,MATCH(Q$9,data!$C$1:$AQ$1,0),0),CHAR(32))</f>
        <v>97.9060246162444</v>
      </c>
      <c r="R14" s="15">
        <f>_xlfn.IFERROR(VLOOKUP($C14,data!$C:$AQ,MATCH(R$9,data!$C$1:$AQ$1,0),0),CHAR(32))</f>
        <v>30.390758565600944</v>
      </c>
      <c r="S14" s="15">
        <f>_xlfn.IFERROR(VLOOKUP($C14,data!$C:$AQ,MATCH(S$9,data!$C$1:$AQ$1,0),0),CHAR(32))</f>
        <v>67.51526605064345</v>
      </c>
      <c r="T14" s="15">
        <f>_xlfn.IFERROR(VLOOKUP($C14,data!$C:$AQ,MATCH(T$9,data!$C$1:$AQ$1,0),0),CHAR(32))</f>
        <v>31</v>
      </c>
      <c r="U14" s="15">
        <f>_xlfn.IFERROR(VLOOKUP($C14,data!$C:$AQ,MATCH(U$9,data!$C$1:$AQ$1,0),0),CHAR(32))</f>
        <v>74.15</v>
      </c>
      <c r="V14" s="15">
        <f>_xlfn.IFERROR(VLOOKUP($C14,data!$C:$AQ,MATCH(V$9,data!$C$1:$AQ$1,0),0),CHAR(32))</f>
        <v>88.82</v>
      </c>
      <c r="W14" s="15">
        <f>_xlfn.IFERROR(VLOOKUP($C14,data!$C:$AQ,MATCH(W$9,data!$C$1:$AQ$1,0),0),CHAR(32))</f>
        <v>93.7</v>
      </c>
      <c r="X14" s="15">
        <f>_xlfn.IFERROR(VLOOKUP($C14,data!$C:$AQ,MATCH(X$9,data!$C$1:$AQ$1,0),0),CHAR(32))</f>
        <v>7.919999999999999</v>
      </c>
      <c r="Y14" s="15">
        <f>_xlfn.IFERROR(VLOOKUP($C14,data!$C:$AQ,MATCH(Y$9,data!$C$1:$AQ$1,0),0),CHAR(32))</f>
        <v>10.8</v>
      </c>
      <c r="Z14" s="15">
        <f>_xlfn.IFERROR(VLOOKUP($C14,data!$C:$AQ,MATCH(Z$9,data!$C$1:$AQ$1,0),0),CHAR(32))</f>
        <v>11.49</v>
      </c>
      <c r="AA14" s="15">
        <f>_xlfn.IFERROR(VLOOKUP($C14,data!$C:$AQ,MATCH(AA$9,data!$C$1:$AQ$1,0),0),CHAR(32))</f>
        <v>13.4</v>
      </c>
      <c r="AB14" s="15">
        <f>_xlfn.IFERROR(VLOOKUP($C14,data!$C:$AQ,MATCH(AB$9,data!$C$1:$AQ$1,0),0),CHAR(32))</f>
        <v>0.5900000000000001</v>
      </c>
      <c r="AC14" s="15">
        <f>_xlfn.IFERROR(VLOOKUP($C14,data!$C:$AQ,MATCH(AC$9,data!$C$1:$AQ$1,0),0),CHAR(32))</f>
        <v>0.76</v>
      </c>
      <c r="AD14" s="15">
        <f>_xlfn.IFERROR(VLOOKUP($C14,data!$C:$AQ,MATCH(AD$9,data!$C$1:$AQ$1,0),0),CHAR(32))</f>
        <v>56.7</v>
      </c>
      <c r="AE14" s="15">
        <f>_xlfn.IFERROR(VLOOKUP($C14,data!$C:$AQ,MATCH(AE$9,data!$C$1:$AQ$1,0),0),CHAR(32))</f>
        <v>74.53</v>
      </c>
      <c r="AF14" s="15">
        <f>_xlfn.IFERROR(VLOOKUP($C14,data!$C:$AQ,MATCH(AF$9,data!$C$1:$AQ$1,0),0),CHAR(32))</f>
        <v>0.11649</v>
      </c>
      <c r="AG14" s="15">
        <f>_xlfn.IFERROR(VLOOKUP($C14,data!$C:$AQ,MATCH(AG$9,data!$C$1:$AQ$1,0),0),CHAR(32))</f>
        <v>125.73</v>
      </c>
      <c r="AH14" s="15">
        <f>_xlfn.IFERROR(VLOOKUP($C14,data!$C:$AQ,MATCH(AH$9,data!$C$1:$AQ$1,0),0),CHAR(32))</f>
        <v>74.28</v>
      </c>
      <c r="AI14" s="15">
        <f>_xlfn.IFERROR(VLOOKUP($C14,data!$C:$AQ,MATCH(AI$9,data!$C$1:$AQ$1,0),0),CHAR(32))</f>
        <v>19.87</v>
      </c>
      <c r="AJ14" s="15">
        <f>_xlfn.IFERROR(VLOOKUP($C14,data!$C:$AQ,MATCH(AJ$9,data!$C$1:$AQ$1,0),0),CHAR(32))</f>
        <v>1.6900000000000002</v>
      </c>
      <c r="AK14" s="15">
        <f>_xlfn.IFERROR(VLOOKUP($C14,data!$C:$AQ,MATCH(AK$9,data!$C$1:$AQ$1,0),0),CHAR(32))</f>
        <v>21.08</v>
      </c>
      <c r="AL14" s="15">
        <f>_xlfn.IFERROR(VLOOKUP($C14,data!$C:$AQ,MATCH(AL$9,data!$C$1:$AQ$1,0),0),CHAR(32))</f>
        <v>85.99</v>
      </c>
      <c r="AM14" s="15">
        <f>_xlfn.IFERROR(VLOOKUP($C14,data!$C:$AQ,MATCH(AM$9,data!$C$1:$AQ$1,0),0),CHAR(32))</f>
        <v>110.70000000000002</v>
      </c>
      <c r="AN14" s="15">
        <f>_xlfn.IFERROR(VLOOKUP($C14,data!$C:$AQ,MATCH(AN$9,data!$C$1:$AQ$1,0),0),CHAR(32))</f>
        <v>12.83</v>
      </c>
      <c r="AO14" s="15">
        <f>_xlfn.IFERROR(VLOOKUP($C14,data!$C:$AQ,MATCH(AO$9,data!$C$1:$AQ$1,0),0),CHAR(32))</f>
        <v>2.38</v>
      </c>
      <c r="AP14" s="15">
        <f>_xlfn.IFERROR(VLOOKUP($C14,data!$C:$AQ,MATCH(AP$9,data!$C$1:$AQ$1,0),0),CHAR(32))</f>
        <v>4.32</v>
      </c>
      <c r="AQ14" s="15">
        <f>_xlfn.IFERROR(VLOOKUP($C14,data!$C:$AQ,MATCH(AQ$9,data!$C$1:$AQ$1,0),0),CHAR(32))</f>
        <v>29.76</v>
      </c>
      <c r="AR14">
        <f>conteos!AP8</f>
        <v>1</v>
      </c>
    </row>
    <row r="15" spans="2:44" ht="15">
      <c r="B15" s="1">
        <f>IF(order_sel=order_region,region!A6,IF(order_sel=order_pop,region!C6,region!E6))</f>
        <v>1</v>
      </c>
      <c r="C15" s="1" t="str">
        <f>IF(order_sel=order_region,region!B6,IF(order_sel=order_pop,region!D6,region!F6))</f>
        <v>SUCRE</v>
      </c>
      <c r="D15" s="15">
        <f>_xlfn.IFERROR(VLOOKUP($C15,data!$C:$AQ,MATCH(D$9,data!$C$1:$AQ$1,0),0),CHAR(32))</f>
        <v>0.5485641044993372</v>
      </c>
      <c r="E15" s="15">
        <f>_xlfn.IFERROR(VLOOKUP($C15,data!$C:$AQ,MATCH(E$9,data!$C$1:$AQ$1,0),0),CHAR(32))</f>
        <v>0.5095586913705925</v>
      </c>
      <c r="F15" s="15">
        <f>_xlfn.IFERROR(VLOOKUP($C15,data!$C:$AQ,MATCH(F$9,data!$C$1:$AQ$1,0),0),CHAR(32))</f>
        <v>0.49700000000000005</v>
      </c>
      <c r="G15" s="15">
        <f>_xlfn.IFERROR(VLOOKUP($C15,data!$C:$AQ,MATCH(G$9,data!$C$1:$AQ$1,0),0),CHAR(32))</f>
        <v>95.6485</v>
      </c>
      <c r="H15" s="15">
        <f>_xlfn.IFERROR(VLOOKUP($C15,data!$C:$AQ,MATCH(H$9,data!$C$1:$AQ$1,0),0),CHAR(32))</f>
        <v>60.856</v>
      </c>
      <c r="I15" s="15">
        <f>_xlfn.IFERROR(VLOOKUP($C15,data!$C:$AQ,MATCH(I$9,data!$C$1:$AQ$1,0),0),CHAR(32))</f>
        <v>6.764</v>
      </c>
      <c r="J15" s="15">
        <f>_xlfn.IFERROR(VLOOKUP($C15,data!$C:$AQ,MATCH(J$9,data!$C$1:$AQ$1,0),0),CHAR(32))</f>
        <v>19.944</v>
      </c>
      <c r="K15" s="15">
        <f>_xlfn.IFERROR(VLOOKUP($C15,data!$C:$AQ,MATCH(K$9,data!$C$1:$AQ$1,0),0),CHAR(32))</f>
        <v>8.6268</v>
      </c>
      <c r="L15" s="15">
        <f>_xlfn.IFERROR(VLOOKUP($C15,data!$C:$AQ,MATCH(L$9,data!$C$1:$AQ$1,0),0),CHAR(32))</f>
        <v>18.2737</v>
      </c>
      <c r="M15" s="15">
        <f>_xlfn.IFERROR(VLOOKUP($C15,data!$C:$AQ,MATCH(M$9,data!$C$1:$AQ$1,0),0),CHAR(32))</f>
        <v>32.7268</v>
      </c>
      <c r="N15" s="15">
        <f>_xlfn.IFERROR(VLOOKUP($C15,data!$C:$AQ,MATCH(N$9,data!$C$1:$AQ$1,0),0),CHAR(32))</f>
        <v>6.656199999999999</v>
      </c>
      <c r="O15" s="15">
        <f>_xlfn.IFERROR(VLOOKUP($C15,data!$C:$AQ,MATCH(O$9,data!$C$1:$AQ$1,0),0),CHAR(32))</f>
        <v>3.6745</v>
      </c>
      <c r="P15" s="15">
        <f>_xlfn.IFERROR(VLOOKUP($C15,data!$C:$AQ,MATCH(P$9,data!$C$1:$AQ$1,0),0),CHAR(32))</f>
        <v>8.6988</v>
      </c>
      <c r="Q15" s="15">
        <f>_xlfn.IFERROR(VLOOKUP($C15,data!$C:$AQ,MATCH(Q$9,data!$C$1:$AQ$1,0),0),CHAR(32))</f>
        <v>113.95909431771449</v>
      </c>
      <c r="R15" s="15">
        <f>_xlfn.IFERROR(VLOOKUP($C15,data!$C:$AQ,MATCH(R$9,data!$C$1:$AQ$1,0),0),CHAR(32))</f>
        <v>19.08802825419096</v>
      </c>
      <c r="S15" s="15">
        <f>_xlfn.IFERROR(VLOOKUP($C15,data!$C:$AQ,MATCH(S$9,data!$C$1:$AQ$1,0),0),CHAR(32))</f>
        <v>94.87106606352354</v>
      </c>
      <c r="T15" s="15">
        <f>_xlfn.IFERROR(VLOOKUP($C15,data!$C:$AQ,MATCH(T$9,data!$C$1:$AQ$1,0),0),CHAR(32))</f>
        <v>16.7</v>
      </c>
      <c r="U15" s="15">
        <f>_xlfn.IFERROR(VLOOKUP($C15,data!$C:$AQ,MATCH(U$9,data!$C$1:$AQ$1,0),0),CHAR(32))</f>
        <v>74.37</v>
      </c>
      <c r="V15" s="15">
        <f>_xlfn.IFERROR(VLOOKUP($C15,data!$C:$AQ,MATCH(V$9,data!$C$1:$AQ$1,0),0),CHAR(32))</f>
        <v>84.1</v>
      </c>
      <c r="W15" s="15">
        <f>_xlfn.IFERROR(VLOOKUP($C15,data!$C:$AQ,MATCH(W$9,data!$C$1:$AQ$1,0),0),CHAR(32))</f>
        <v>99.6</v>
      </c>
      <c r="X15" s="15">
        <f>_xlfn.IFERROR(VLOOKUP($C15,data!$C:$AQ,MATCH(X$9,data!$C$1:$AQ$1,0),0),CHAR(32))</f>
        <v>8.27</v>
      </c>
      <c r="Y15" s="15">
        <f>_xlfn.IFERROR(VLOOKUP($C15,data!$C:$AQ,MATCH(Y$9,data!$C$1:$AQ$1,0),0),CHAR(32))</f>
        <v>14.26</v>
      </c>
      <c r="Z15" s="15">
        <f>_xlfn.IFERROR(VLOOKUP($C15,data!$C:$AQ,MATCH(Z$9,data!$C$1:$AQ$1,0),0),CHAR(32))</f>
        <v>9.5</v>
      </c>
      <c r="AA15" s="15">
        <f>_xlfn.IFERROR(VLOOKUP($C15,data!$C:$AQ,MATCH(AA$9,data!$C$1:$AQ$1,0),0),CHAR(32))</f>
        <v>9.799999999999999</v>
      </c>
      <c r="AB15" s="15">
        <f>_xlfn.IFERROR(VLOOKUP($C15,data!$C:$AQ,MATCH(AB$9,data!$C$1:$AQ$1,0),0),CHAR(32))</f>
        <v>0.36000000000000004</v>
      </c>
      <c r="AC15" s="15">
        <f>_xlfn.IFERROR(VLOOKUP($C15,data!$C:$AQ,MATCH(AC$9,data!$C$1:$AQ$1,0),0),CHAR(32))</f>
        <v>0.43</v>
      </c>
      <c r="AD15" s="15">
        <f>_xlfn.IFERROR(VLOOKUP($C15,data!$C:$AQ,MATCH(AD$9,data!$C$1:$AQ$1,0),0),CHAR(32))</f>
        <v>72</v>
      </c>
      <c r="AE15" s="15">
        <f>_xlfn.IFERROR(VLOOKUP($C15,data!$C:$AQ,MATCH(AE$9,data!$C$1:$AQ$1,0),0),CHAR(32))</f>
        <v>79.87</v>
      </c>
      <c r="AF15" s="15">
        <f>_xlfn.IFERROR(VLOOKUP($C15,data!$C:$AQ,MATCH(AF$9,data!$C$1:$AQ$1,0),0),CHAR(32))</f>
        <v>0.11964</v>
      </c>
      <c r="AG15" s="15">
        <f>_xlfn.IFERROR(VLOOKUP($C15,data!$C:$AQ,MATCH(AG$9,data!$C$1:$AQ$1,0),0),CHAR(32))</f>
        <v>168.78</v>
      </c>
      <c r="AH15" s="15">
        <f>_xlfn.IFERROR(VLOOKUP($C15,data!$C:$AQ,MATCH(AH$9,data!$C$1:$AQ$1,0),0),CHAR(32))</f>
        <v>104.32</v>
      </c>
      <c r="AI15" s="15">
        <f>_xlfn.IFERROR(VLOOKUP($C15,data!$C:$AQ,MATCH(AI$9,data!$C$1:$AQ$1,0),0),CHAR(32))</f>
        <v>8.3</v>
      </c>
      <c r="AJ15" s="15">
        <f>_xlfn.IFERROR(VLOOKUP($C15,data!$C:$AQ,MATCH(AJ$9,data!$C$1:$AQ$1,0),0),CHAR(32))</f>
        <v>2.14</v>
      </c>
      <c r="AK15" s="15">
        <f>_xlfn.IFERROR(VLOOKUP($C15,data!$C:$AQ,MATCH(AK$9,data!$C$1:$AQ$1,0),0),CHAR(32))</f>
        <v>22.54</v>
      </c>
      <c r="AL15" s="15">
        <f>_xlfn.IFERROR(VLOOKUP($C15,data!$C:$AQ,MATCH(AL$9,data!$C$1:$AQ$1,0),0),CHAR(32))</f>
        <v>110.15999999999998</v>
      </c>
      <c r="AM15" s="15">
        <f>_xlfn.IFERROR(VLOOKUP($C15,data!$C:$AQ,MATCH(AM$9,data!$C$1:$AQ$1,0),0),CHAR(32))</f>
        <v>137</v>
      </c>
      <c r="AN15" s="15">
        <f>_xlfn.IFERROR(VLOOKUP($C15,data!$C:$AQ,MATCH(AN$9,data!$C$1:$AQ$1,0),0),CHAR(32))</f>
        <v>24.24</v>
      </c>
      <c r="AO15" s="15">
        <f>_xlfn.IFERROR(VLOOKUP($C15,data!$C:$AQ,MATCH(AO$9,data!$C$1:$AQ$1,0),0),CHAR(32))</f>
        <v>4.26</v>
      </c>
      <c r="AP15" s="15">
        <f>_xlfn.IFERROR(VLOOKUP($C15,data!$C:$AQ,MATCH(AP$9,data!$C$1:$AQ$1,0),0),CHAR(32))</f>
        <v>3.5000000000000004</v>
      </c>
      <c r="AQ15" s="15">
        <f>_xlfn.IFERROR(VLOOKUP($C15,data!$C:$AQ,MATCH(AQ$9,data!$C$1:$AQ$1,0),0),CHAR(32))</f>
        <v>34.27</v>
      </c>
      <c r="AR15">
        <f>conteos!AP9</f>
        <v>0</v>
      </c>
    </row>
    <row r="16" spans="2:44" ht="15">
      <c r="B16" s="1">
        <f>IF(order_sel=order_region,region!A7,IF(order_sel=order_pop,region!C7,region!E7))</f>
        <v>1</v>
      </c>
      <c r="C16" s="1" t="str">
        <f>IF(order_sel=order_region,region!B7,IF(order_sel=order_pop,region!D7,region!F7))</f>
        <v>SAN ANDRES</v>
      </c>
      <c r="D16" s="15">
        <f>_xlfn.IFERROR(VLOOKUP($C16,data!$C:$AQ,MATCH(D$9,data!$C$1:$AQ$1,0),0),CHAR(32))</f>
        <v>0.4084345955096683</v>
      </c>
      <c r="E16" s="15" t="str">
        <f>_xlfn.IFERROR(VLOOKUP($C16,data!$C:$AQ,MATCH(E$9,data!$C$1:$AQ$1,0),0),CHAR(32))</f>
        <v> </v>
      </c>
      <c r="F16" s="15">
        <f>_xlfn.IFERROR(VLOOKUP($C16,data!$C:$AQ,MATCH(F$9,data!$C$1:$AQ$1,0),0),CHAR(32))</f>
        <v>0.502</v>
      </c>
      <c r="G16" s="15" t="str">
        <f>_xlfn.IFERROR(VLOOKUP($C16,data!$C:$AQ,MATCH(G$9,data!$C$1:$AQ$1,0),0),CHAR(32))</f>
        <v> </v>
      </c>
      <c r="H16" s="15" t="str">
        <f>_xlfn.IFERROR(VLOOKUP($C16,data!$C:$AQ,MATCH(H$9,data!$C$1:$AQ$1,0),0),CHAR(32))</f>
        <v> </v>
      </c>
      <c r="I16" s="15" t="str">
        <f>_xlfn.IFERROR(VLOOKUP($C16,data!$C:$AQ,MATCH(I$9,data!$C$1:$AQ$1,0),0),CHAR(32))</f>
        <v> </v>
      </c>
      <c r="J16" s="15" t="str">
        <f>_xlfn.IFERROR(VLOOKUP($C16,data!$C:$AQ,MATCH(J$9,data!$C$1:$AQ$1,0),0),CHAR(32))</f>
        <v> </v>
      </c>
      <c r="K16" s="15" t="str">
        <f>_xlfn.IFERROR(VLOOKUP($C16,data!$C:$AQ,MATCH(K$9,data!$C$1:$AQ$1,0),0),CHAR(32))</f>
        <v> </v>
      </c>
      <c r="L16" s="15" t="str">
        <f>_xlfn.IFERROR(VLOOKUP($C16,data!$C:$AQ,MATCH(L$9,data!$C$1:$AQ$1,0),0),CHAR(32))</f>
        <v> </v>
      </c>
      <c r="M16" s="15" t="str">
        <f>_xlfn.IFERROR(VLOOKUP($C16,data!$C:$AQ,MATCH(M$9,data!$C$1:$AQ$1,0),0),CHAR(32))</f>
        <v> </v>
      </c>
      <c r="N16" s="15" t="str">
        <f>_xlfn.IFERROR(VLOOKUP($C16,data!$C:$AQ,MATCH(N$9,data!$C$1:$AQ$1,0),0),CHAR(32))</f>
        <v> </v>
      </c>
      <c r="O16" s="15" t="str">
        <f>_xlfn.IFERROR(VLOOKUP($C16,data!$C:$AQ,MATCH(O$9,data!$C$1:$AQ$1,0),0),CHAR(32))</f>
        <v> </v>
      </c>
      <c r="P16" s="15" t="str">
        <f>_xlfn.IFERROR(VLOOKUP($C16,data!$C:$AQ,MATCH(P$9,data!$C$1:$AQ$1,0),0),CHAR(32))</f>
        <v> </v>
      </c>
      <c r="Q16" s="15">
        <f>_xlfn.IFERROR(VLOOKUP($C16,data!$C:$AQ,MATCH(Q$9,data!$C$1:$AQ$1,0),0),CHAR(32))</f>
        <v>74.39932386203566</v>
      </c>
      <c r="R16" s="15">
        <f>_xlfn.IFERROR(VLOOKUP($C16,data!$C:$AQ,MATCH(R$9,data!$C$1:$AQ$1,0),0),CHAR(32))</f>
        <v>45.852618022296454</v>
      </c>
      <c r="S16" s="15">
        <f>_xlfn.IFERROR(VLOOKUP($C16,data!$C:$AQ,MATCH(S$9,data!$C$1:$AQ$1,0),0),CHAR(32))</f>
        <v>28.546705839739207</v>
      </c>
      <c r="T16" s="15">
        <f>_xlfn.IFERROR(VLOOKUP($C16,data!$C:$AQ,MATCH(T$9,data!$C$1:$AQ$1,0),0),CHAR(32))</f>
        <v>61.6</v>
      </c>
      <c r="U16" s="15">
        <f>_xlfn.IFERROR(VLOOKUP($C16,data!$C:$AQ,MATCH(U$9,data!$C$1:$AQ$1,0),0),CHAR(32))</f>
        <v>74.6</v>
      </c>
      <c r="V16" s="15">
        <f>_xlfn.IFERROR(VLOOKUP($C16,data!$C:$AQ,MATCH(V$9,data!$C$1:$AQ$1,0),0),CHAR(32))</f>
        <v>82.64</v>
      </c>
      <c r="W16" s="15">
        <f>_xlfn.IFERROR(VLOOKUP($C16,data!$C:$AQ,MATCH(W$9,data!$C$1:$AQ$1,0),0),CHAR(32))</f>
        <v>100</v>
      </c>
      <c r="X16" s="15">
        <f>_xlfn.IFERROR(VLOOKUP($C16,data!$C:$AQ,MATCH(X$9,data!$C$1:$AQ$1,0),0),CHAR(32))</f>
        <v>7.79</v>
      </c>
      <c r="Y16" s="15">
        <f>_xlfn.IFERROR(VLOOKUP($C16,data!$C:$AQ,MATCH(Y$9,data!$C$1:$AQ$1,0),0),CHAR(32))</f>
        <v>3.7800000000000002</v>
      </c>
      <c r="Z16" s="15">
        <f>_xlfn.IFERROR(VLOOKUP($C16,data!$C:$AQ,MATCH(Z$9,data!$C$1:$AQ$1,0),0),CHAR(32))</f>
        <v>15.86</v>
      </c>
      <c r="AA16" s="15">
        <f>_xlfn.IFERROR(VLOOKUP($C16,data!$C:$AQ,MATCH(AA$9,data!$C$1:$AQ$1,0),0),CHAR(32))</f>
        <v>13.700000000000001</v>
      </c>
      <c r="AB16" s="15">
        <f>_xlfn.IFERROR(VLOOKUP($C16,data!$C:$AQ,MATCH(AB$9,data!$C$1:$AQ$1,0),0),CHAR(32))</f>
        <v>0</v>
      </c>
      <c r="AC16" s="15">
        <f>_xlfn.IFERROR(VLOOKUP($C16,data!$C:$AQ,MATCH(AC$9,data!$C$1:$AQ$1,0),0),CHAR(32))</f>
        <v>0</v>
      </c>
      <c r="AD16" s="15">
        <f>_xlfn.IFERROR(VLOOKUP($C16,data!$C:$AQ,MATCH(AD$9,data!$C$1:$AQ$1,0),0),CHAR(32))</f>
        <v>77.80000000000001</v>
      </c>
      <c r="AE16" s="15">
        <f>_xlfn.IFERROR(VLOOKUP($C16,data!$C:$AQ,MATCH(AE$9,data!$C$1:$AQ$1,0),0),CHAR(32))</f>
        <v>45.33</v>
      </c>
      <c r="AF16" s="15">
        <f>_xlfn.IFERROR(VLOOKUP($C16,data!$C:$AQ,MATCH(AF$9,data!$C$1:$AQ$1,0),0),CHAR(32))</f>
        <v>0.07796</v>
      </c>
      <c r="AG16" s="15">
        <f>_xlfn.IFERROR(VLOOKUP($C16,data!$C:$AQ,MATCH(AG$9,data!$C$1:$AQ$1,0),0),CHAR(32))</f>
        <v>609.08</v>
      </c>
      <c r="AH16" s="15">
        <f>_xlfn.IFERROR(VLOOKUP($C16,data!$C:$AQ,MATCH(AH$9,data!$C$1:$AQ$1,0),0),CHAR(32))</f>
        <v>377.83</v>
      </c>
      <c r="AI16" s="15">
        <f>_xlfn.IFERROR(VLOOKUP($C16,data!$C:$AQ,MATCH(AI$9,data!$C$1:$AQ$1,0),0),CHAR(32))</f>
        <v>17.2</v>
      </c>
      <c r="AJ16" s="15">
        <f>_xlfn.IFERROR(VLOOKUP($C16,data!$C:$AQ,MATCH(AJ$9,data!$C$1:$AQ$1,0),0),CHAR(32))</f>
        <v>1.8</v>
      </c>
      <c r="AK16" s="15">
        <f>_xlfn.IFERROR(VLOOKUP($C16,data!$C:$AQ,MATCH(AK$9,data!$C$1:$AQ$1,0),0),CHAR(32))</f>
        <v>36.58</v>
      </c>
      <c r="AL16" s="15">
        <f>_xlfn.IFERROR(VLOOKUP($C16,data!$C:$AQ,MATCH(AL$9,data!$C$1:$AQ$1,0),0),CHAR(32))</f>
        <v>110.34</v>
      </c>
      <c r="AM16" s="15">
        <f>_xlfn.IFERROR(VLOOKUP($C16,data!$C:$AQ,MATCH(AM$9,data!$C$1:$AQ$1,0),0),CHAR(32))</f>
        <v>156.41</v>
      </c>
      <c r="AN16" s="15">
        <f>_xlfn.IFERROR(VLOOKUP($C16,data!$C:$AQ,MATCH(AN$9,data!$C$1:$AQ$1,0),0),CHAR(32))</f>
        <v>30.67</v>
      </c>
      <c r="AO16" s="15">
        <f>_xlfn.IFERROR(VLOOKUP($C16,data!$C:$AQ,MATCH(AO$9,data!$C$1:$AQ$1,0),0),CHAR(32))</f>
        <v>6.42</v>
      </c>
      <c r="AP16" s="15">
        <f>_xlfn.IFERROR(VLOOKUP($C16,data!$C:$AQ,MATCH(AP$9,data!$C$1:$AQ$1,0),0),CHAR(32))</f>
        <v>1.79</v>
      </c>
      <c r="AQ16" s="15">
        <f>_xlfn.IFERROR(VLOOKUP($C16,data!$C:$AQ,MATCH(AQ$9,data!$C$1:$AQ$1,0),0),CHAR(32))</f>
        <v>32.12</v>
      </c>
      <c r="AR16">
        <f>conteos!AP10</f>
        <v>2</v>
      </c>
    </row>
    <row r="17" spans="2:44" ht="15">
      <c r="B17" s="1">
        <f>IF(order_sel=order_region,region!A8,IF(order_sel=order_pop,region!C8,region!E8))</f>
        <v>2</v>
      </c>
      <c r="C17" s="1" t="str">
        <f>IF(order_sel=order_region,region!B8,IF(order_sel=order_pop,region!D8,region!F8))</f>
        <v>ANTIOQUIA</v>
      </c>
      <c r="D17" s="15">
        <f>_xlfn.IFERROR(VLOOKUP($C17,data!$C:$AQ,MATCH(D$9,data!$C$1:$AQ$1,0),0),CHAR(32))</f>
        <v>0.22959642174002162</v>
      </c>
      <c r="E17" s="15">
        <f>_xlfn.IFERROR(VLOOKUP($C17,data!$C:$AQ,MATCH(E$9,data!$C$1:$AQ$1,0),0),CHAR(32))</f>
        <v>0.5423333396393324</v>
      </c>
      <c r="F17" s="15">
        <f>_xlfn.IFERROR(VLOOKUP($C17,data!$C:$AQ,MATCH(F$9,data!$C$1:$AQ$1,0),0),CHAR(32))</f>
        <v>0.8240000000000001</v>
      </c>
      <c r="G17" s="15">
        <f>_xlfn.IFERROR(VLOOKUP($C17,data!$C:$AQ,MATCH(G$9,data!$C$1:$AQ$1,0),0),CHAR(32))</f>
        <v>98.582</v>
      </c>
      <c r="H17" s="15">
        <f>_xlfn.IFERROR(VLOOKUP($C17,data!$C:$AQ,MATCH(H$9,data!$C$1:$AQ$1,0),0),CHAR(32))</f>
        <v>56.09649999999999</v>
      </c>
      <c r="I17" s="15">
        <f>_xlfn.IFERROR(VLOOKUP($C17,data!$C:$AQ,MATCH(I$9,data!$C$1:$AQ$1,0),0),CHAR(32))</f>
        <v>1.4284</v>
      </c>
      <c r="J17" s="15">
        <f>_xlfn.IFERROR(VLOOKUP($C17,data!$C:$AQ,MATCH(J$9,data!$C$1:$AQ$1,0),0),CHAR(32))</f>
        <v>8.6852</v>
      </c>
      <c r="K17" s="15">
        <f>_xlfn.IFERROR(VLOOKUP($C17,data!$C:$AQ,MATCH(K$9,data!$C$1:$AQ$1,0),0),CHAR(32))</f>
        <v>9.6659</v>
      </c>
      <c r="L17" s="15">
        <f>_xlfn.IFERROR(VLOOKUP($C17,data!$C:$AQ,MATCH(L$9,data!$C$1:$AQ$1,0),0),CHAR(32))</f>
        <v>18.9217</v>
      </c>
      <c r="M17" s="15">
        <f>_xlfn.IFERROR(VLOOKUP($C17,data!$C:$AQ,MATCH(M$9,data!$C$1:$AQ$1,0),0),CHAR(32))</f>
        <v>28.376</v>
      </c>
      <c r="N17" s="15">
        <f>_xlfn.IFERROR(VLOOKUP($C17,data!$C:$AQ,MATCH(N$9,data!$C$1:$AQ$1,0),0),CHAR(32))</f>
        <v>33.4887</v>
      </c>
      <c r="O17" s="15">
        <f>_xlfn.IFERROR(VLOOKUP($C17,data!$C:$AQ,MATCH(O$9,data!$C$1:$AQ$1,0),0),CHAR(32))</f>
        <v>1.6200000000000003</v>
      </c>
      <c r="P17" s="15">
        <f>_xlfn.IFERROR(VLOOKUP($C17,data!$C:$AQ,MATCH(P$9,data!$C$1:$AQ$1,0),0),CHAR(32))</f>
        <v>9.3708</v>
      </c>
      <c r="Q17" s="15">
        <f>_xlfn.IFERROR(VLOOKUP($C17,data!$C:$AQ,MATCH(Q$9,data!$C$1:$AQ$1,0),0),CHAR(32))</f>
        <v>89.62542614159176</v>
      </c>
      <c r="R17" s="15">
        <f>_xlfn.IFERROR(VLOOKUP($C17,data!$C:$AQ,MATCH(R$9,data!$C$1:$AQ$1,0),0),CHAR(32))</f>
        <v>51.76383361966448</v>
      </c>
      <c r="S17" s="15">
        <f>_xlfn.IFERROR(VLOOKUP($C17,data!$C:$AQ,MATCH(S$9,data!$C$1:$AQ$1,0),0),CHAR(32))</f>
        <v>37.86159252192728</v>
      </c>
      <c r="T17" s="15">
        <f>_xlfn.IFERROR(VLOOKUP($C17,data!$C:$AQ,MATCH(T$9,data!$C$1:$AQ$1,0),0),CHAR(32))</f>
        <v>57.8</v>
      </c>
      <c r="U17" s="15">
        <f>_xlfn.IFERROR(VLOOKUP($C17,data!$C:$AQ,MATCH(U$9,data!$C$1:$AQ$1,0),0),CHAR(32))</f>
        <v>75.07</v>
      </c>
      <c r="V17" s="15">
        <f>_xlfn.IFERROR(VLOOKUP($C17,data!$C:$AQ,MATCH(V$9,data!$C$1:$AQ$1,0),0),CHAR(32))</f>
        <v>82.05</v>
      </c>
      <c r="W17" s="15">
        <f>_xlfn.IFERROR(VLOOKUP($C17,data!$C:$AQ,MATCH(W$9,data!$C$1:$AQ$1,0),0),CHAR(32))</f>
        <v>99.8</v>
      </c>
      <c r="X17" s="15">
        <f>_xlfn.IFERROR(VLOOKUP($C17,data!$C:$AQ,MATCH(X$9,data!$C$1:$AQ$1,0),0),CHAR(32))</f>
        <v>9.25</v>
      </c>
      <c r="Y17" s="15">
        <f>_xlfn.IFERROR(VLOOKUP($C17,data!$C:$AQ,MATCH(Y$9,data!$C$1:$AQ$1,0),0),CHAR(32))</f>
        <v>10.16</v>
      </c>
      <c r="Z17" s="15">
        <f>_xlfn.IFERROR(VLOOKUP($C17,data!$C:$AQ,MATCH(Z$9,data!$C$1:$AQ$1,0),0),CHAR(32))</f>
        <v>9.209999999999999</v>
      </c>
      <c r="AA17" s="15">
        <f>_xlfn.IFERROR(VLOOKUP($C17,data!$C:$AQ,MATCH(AA$9,data!$C$1:$AQ$1,0),0),CHAR(32))</f>
        <v>11.299999999999999</v>
      </c>
      <c r="AB17" s="15">
        <f>_xlfn.IFERROR(VLOOKUP($C17,data!$C:$AQ,MATCH(AB$9,data!$C$1:$AQ$1,0),0),CHAR(32))</f>
        <v>0.12999999999999998</v>
      </c>
      <c r="AC17" s="15">
        <f>_xlfn.IFERROR(VLOOKUP($C17,data!$C:$AQ,MATCH(AC$9,data!$C$1:$AQ$1,0),0),CHAR(32))</f>
        <v>0.23</v>
      </c>
      <c r="AD17" s="15">
        <f>_xlfn.IFERROR(VLOOKUP($C17,data!$C:$AQ,MATCH(AD$9,data!$C$1:$AQ$1,0),0),CHAR(32))</f>
        <v>50.8</v>
      </c>
      <c r="AE17" s="15">
        <f>_xlfn.IFERROR(VLOOKUP($C17,data!$C:$AQ,MATCH(AE$9,data!$C$1:$AQ$1,0),0),CHAR(32))</f>
        <v>67.69</v>
      </c>
      <c r="AF17" s="15">
        <f>_xlfn.IFERROR(VLOOKUP($C17,data!$C:$AQ,MATCH(AF$9,data!$C$1:$AQ$1,0),0),CHAR(32))</f>
        <v>0.13263</v>
      </c>
      <c r="AG17" s="15">
        <f>_xlfn.IFERROR(VLOOKUP($C17,data!$C:$AQ,MATCH(AG$9,data!$C$1:$AQ$1,0),0),CHAR(32))</f>
        <v>229.24</v>
      </c>
      <c r="AH17" s="15">
        <f>_xlfn.IFERROR(VLOOKUP($C17,data!$C:$AQ,MATCH(AH$9,data!$C$1:$AQ$1,0),0),CHAR(32))</f>
        <v>152.51</v>
      </c>
      <c r="AI17" s="15">
        <f>_xlfn.IFERROR(VLOOKUP($C17,data!$C:$AQ,MATCH(AI$9,data!$C$1:$AQ$1,0),0),CHAR(32))</f>
        <v>39.1</v>
      </c>
      <c r="AJ17" s="15">
        <f>_xlfn.IFERROR(VLOOKUP($C17,data!$C:$AQ,MATCH(AJ$9,data!$C$1:$AQ$1,0),0),CHAR(32))</f>
        <v>5.42</v>
      </c>
      <c r="AK17" s="15">
        <f>_xlfn.IFERROR(VLOOKUP($C17,data!$C:$AQ,MATCH(AK$9,data!$C$1:$AQ$1,0),0),CHAR(32))</f>
        <v>68.56</v>
      </c>
      <c r="AL17" s="15">
        <f>_xlfn.IFERROR(VLOOKUP($C17,data!$C:$AQ,MATCH(AL$9,data!$C$1:$AQ$1,0),0),CHAR(32))</f>
        <v>102.96</v>
      </c>
      <c r="AM17" s="15">
        <f>_xlfn.IFERROR(VLOOKUP($C17,data!$C:$AQ,MATCH(AM$9,data!$C$1:$AQ$1,0),0),CHAR(32))</f>
        <v>147.93</v>
      </c>
      <c r="AN17" s="15">
        <f>_xlfn.IFERROR(VLOOKUP($C17,data!$C:$AQ,MATCH(AN$9,data!$C$1:$AQ$1,0),0),CHAR(32))</f>
        <v>25.489999999999995</v>
      </c>
      <c r="AO17" s="15">
        <f>_xlfn.IFERROR(VLOOKUP($C17,data!$C:$AQ,MATCH(AO$9,data!$C$1:$AQ$1,0),0),CHAR(32))</f>
        <v>4.81</v>
      </c>
      <c r="AP17" s="15">
        <f>_xlfn.IFERROR(VLOOKUP($C17,data!$C:$AQ,MATCH(AP$9,data!$C$1:$AQ$1,0),0),CHAR(32))</f>
        <v>10.89</v>
      </c>
      <c r="AQ17" s="15">
        <f>_xlfn.IFERROR(VLOOKUP($C17,data!$C:$AQ,MATCH(AQ$9,data!$C$1:$AQ$1,0),0),CHAR(32))</f>
        <v>47.33</v>
      </c>
      <c r="AR17">
        <f>conteos!AP11</f>
        <v>0</v>
      </c>
    </row>
    <row r="18" spans="2:44" ht="15">
      <c r="B18" s="1">
        <f>IF(order_sel=order_region,region!A9,IF(order_sel=order_pop,region!C9,region!E9))</f>
        <v>2</v>
      </c>
      <c r="C18" s="1" t="str">
        <f>IF(order_sel=order_region,region!B9,IF(order_sel=order_pop,region!D9,region!F9))</f>
        <v>CORDOBA</v>
      </c>
      <c r="D18" s="15">
        <f>_xlfn.IFERROR(VLOOKUP($C18,data!$C:$AQ,MATCH(D$9,data!$C$1:$AQ$1,0),0),CHAR(32))</f>
        <v>0.590920520250528</v>
      </c>
      <c r="E18" s="15">
        <f>_xlfn.IFERROR(VLOOKUP($C18,data!$C:$AQ,MATCH(E$9,data!$C$1:$AQ$1,0),0),CHAR(32))</f>
        <v>0.5494222158264124</v>
      </c>
      <c r="F18" s="15">
        <f>_xlfn.IFERROR(VLOOKUP($C18,data!$C:$AQ,MATCH(F$9,data!$C$1:$AQ$1,0),0),CHAR(32))</f>
        <v>0.611</v>
      </c>
      <c r="G18" s="15">
        <f>_xlfn.IFERROR(VLOOKUP($C18,data!$C:$AQ,MATCH(G$9,data!$C$1:$AQ$1,0),0),CHAR(32))</f>
        <v>94.8141</v>
      </c>
      <c r="H18" s="15">
        <f>_xlfn.IFERROR(VLOOKUP($C18,data!$C:$AQ,MATCH(H$9,data!$C$1:$AQ$1,0),0),CHAR(32))</f>
        <v>31.188700000000004</v>
      </c>
      <c r="I18" s="15">
        <f>_xlfn.IFERROR(VLOOKUP($C18,data!$C:$AQ,MATCH(I$9,data!$C$1:$AQ$1,0),0),CHAR(32))</f>
        <v>2.8698</v>
      </c>
      <c r="J18" s="15">
        <f>_xlfn.IFERROR(VLOOKUP($C18,data!$C:$AQ,MATCH(J$9,data!$C$1:$AQ$1,0),0),CHAR(32))</f>
        <v>16.9923</v>
      </c>
      <c r="K18" s="15">
        <f>_xlfn.IFERROR(VLOOKUP($C18,data!$C:$AQ,MATCH(K$9,data!$C$1:$AQ$1,0),0),CHAR(32))</f>
        <v>7.465199999999999</v>
      </c>
      <c r="L18" s="15">
        <f>_xlfn.IFERROR(VLOOKUP($C18,data!$C:$AQ,MATCH(L$9,data!$C$1:$AQ$1,0),0),CHAR(32))</f>
        <v>16.3089</v>
      </c>
      <c r="M18" s="15">
        <f>_xlfn.IFERROR(VLOOKUP($C18,data!$C:$AQ,MATCH(M$9,data!$C$1:$AQ$1,0),0),CHAR(32))</f>
        <v>34.9619</v>
      </c>
      <c r="N18" s="15">
        <f>_xlfn.IFERROR(VLOOKUP($C18,data!$C:$AQ,MATCH(N$9,data!$C$1:$AQ$1,0),0),CHAR(32))</f>
        <v>10.1084</v>
      </c>
      <c r="O18" s="15">
        <f>_xlfn.IFERROR(VLOOKUP($C18,data!$C:$AQ,MATCH(O$9,data!$C$1:$AQ$1,0),0),CHAR(32))</f>
        <v>2.2337</v>
      </c>
      <c r="P18" s="15">
        <f>_xlfn.IFERROR(VLOOKUP($C18,data!$C:$AQ,MATCH(P$9,data!$C$1:$AQ$1,0),0),CHAR(32))</f>
        <v>9.2555</v>
      </c>
      <c r="Q18" s="15">
        <f>_xlfn.IFERROR(VLOOKUP($C18,data!$C:$AQ,MATCH(Q$9,data!$C$1:$AQ$1,0),0),CHAR(32))</f>
        <v>100.03907788442869</v>
      </c>
      <c r="R18" s="15">
        <f>_xlfn.IFERROR(VLOOKUP($C18,data!$C:$AQ,MATCH(R$9,data!$C$1:$AQ$1,0),0),CHAR(32))</f>
        <v>18.843931627177383</v>
      </c>
      <c r="S18" s="15">
        <f>_xlfn.IFERROR(VLOOKUP($C18,data!$C:$AQ,MATCH(S$9,data!$C$1:$AQ$1,0),0),CHAR(32))</f>
        <v>81.19514625725131</v>
      </c>
      <c r="T18" s="15">
        <f>_xlfn.IFERROR(VLOOKUP($C18,data!$C:$AQ,MATCH(T$9,data!$C$1:$AQ$1,0),0),CHAR(32))</f>
        <v>18.8</v>
      </c>
      <c r="U18" s="15">
        <f>_xlfn.IFERROR(VLOOKUP($C18,data!$C:$AQ,MATCH(U$9,data!$C$1:$AQ$1,0),0),CHAR(32))</f>
        <v>73.73</v>
      </c>
      <c r="V18" s="15">
        <f>_xlfn.IFERROR(VLOOKUP($C18,data!$C:$AQ,MATCH(V$9,data!$C$1:$AQ$1,0),0),CHAR(32))</f>
        <v>86.13</v>
      </c>
      <c r="W18" s="15">
        <f>_xlfn.IFERROR(VLOOKUP($C18,data!$C:$AQ,MATCH(W$9,data!$C$1:$AQ$1,0),0),CHAR(32))</f>
        <v>98.8</v>
      </c>
      <c r="X18" s="15">
        <f>_xlfn.IFERROR(VLOOKUP($C18,data!$C:$AQ,MATCH(X$9,data!$C$1:$AQ$1,0),0),CHAR(32))</f>
        <v>8.33</v>
      </c>
      <c r="Y18" s="15">
        <f>_xlfn.IFERROR(VLOOKUP($C18,data!$C:$AQ,MATCH(Y$9,data!$C$1:$AQ$1,0),0),CHAR(32))</f>
        <v>16.36</v>
      </c>
      <c r="Z18" s="15">
        <f>_xlfn.IFERROR(VLOOKUP($C18,data!$C:$AQ,MATCH(Z$9,data!$C$1:$AQ$1,0),0),CHAR(32))</f>
        <v>13.209999999999999</v>
      </c>
      <c r="AA18" s="15">
        <f>_xlfn.IFERROR(VLOOKUP($C18,data!$C:$AQ,MATCH(AA$9,data!$C$1:$AQ$1,0),0),CHAR(32))</f>
        <v>16.299999999999997</v>
      </c>
      <c r="AB18" s="15">
        <f>_xlfn.IFERROR(VLOOKUP($C18,data!$C:$AQ,MATCH(AB$9,data!$C$1:$AQ$1,0),0),CHAR(32))</f>
        <v>0.67</v>
      </c>
      <c r="AC18" s="15">
        <f>_xlfn.IFERROR(VLOOKUP($C18,data!$C:$AQ,MATCH(AC$9,data!$C$1:$AQ$1,0),0),CHAR(32))</f>
        <v>0.57</v>
      </c>
      <c r="AD18" s="15">
        <f>_xlfn.IFERROR(VLOOKUP($C18,data!$C:$AQ,MATCH(AD$9,data!$C$1:$AQ$1,0),0),CHAR(32))</f>
        <v>95.9</v>
      </c>
      <c r="AE18" s="15">
        <f>_xlfn.IFERROR(VLOOKUP($C18,data!$C:$AQ,MATCH(AE$9,data!$C$1:$AQ$1,0),0),CHAR(32))</f>
        <v>69.51</v>
      </c>
      <c r="AF18" s="15">
        <f>_xlfn.IFERROR(VLOOKUP($C18,data!$C:$AQ,MATCH(AF$9,data!$C$1:$AQ$1,0),0),CHAR(32))</f>
        <v>0.13912</v>
      </c>
      <c r="AG18" s="15">
        <f>_xlfn.IFERROR(VLOOKUP($C18,data!$C:$AQ,MATCH(AG$9,data!$C$1:$AQ$1,0),0),CHAR(32))</f>
        <v>85.18</v>
      </c>
      <c r="AH18" s="15">
        <f>_xlfn.IFERROR(VLOOKUP($C18,data!$C:$AQ,MATCH(AH$9,data!$C$1:$AQ$1,0),0),CHAR(32))</f>
        <v>52.83</v>
      </c>
      <c r="AI18" s="15">
        <f>_xlfn.IFERROR(VLOOKUP($C18,data!$C:$AQ,MATCH(AI$9,data!$C$1:$AQ$1,0),0),CHAR(32))</f>
        <v>15.800000000000002</v>
      </c>
      <c r="AJ18" s="15">
        <f>_xlfn.IFERROR(VLOOKUP($C18,data!$C:$AQ,MATCH(AJ$9,data!$C$1:$AQ$1,0),0),CHAR(32))</f>
        <v>2.81</v>
      </c>
      <c r="AK18" s="15">
        <f>_xlfn.IFERROR(VLOOKUP($C18,data!$C:$AQ,MATCH(AK$9,data!$C$1:$AQ$1,0),0),CHAR(32))</f>
        <v>37.19</v>
      </c>
      <c r="AL18" s="15">
        <f>_xlfn.IFERROR(VLOOKUP($C18,data!$C:$AQ,MATCH(AL$9,data!$C$1:$AQ$1,0),0),CHAR(32))</f>
        <v>107.82</v>
      </c>
      <c r="AM18" s="15">
        <f>_xlfn.IFERROR(VLOOKUP($C18,data!$C:$AQ,MATCH(AM$9,data!$C$1:$AQ$1,0),0),CHAR(32))</f>
        <v>131.24</v>
      </c>
      <c r="AN18" s="15">
        <f>_xlfn.IFERROR(VLOOKUP($C18,data!$C:$AQ,MATCH(AN$9,data!$C$1:$AQ$1,0),0),CHAR(32))</f>
        <v>21.88</v>
      </c>
      <c r="AO18" s="15">
        <f>_xlfn.IFERROR(VLOOKUP($C18,data!$C:$AQ,MATCH(AO$9,data!$C$1:$AQ$1,0),0),CHAR(32))</f>
        <v>4.35</v>
      </c>
      <c r="AP18" s="15">
        <f>_xlfn.IFERROR(VLOOKUP($C18,data!$C:$AQ,MATCH(AP$9,data!$C$1:$AQ$1,0),0),CHAR(32))</f>
        <v>3.5000000000000004</v>
      </c>
      <c r="AQ18" s="15">
        <f>_xlfn.IFERROR(VLOOKUP($C18,data!$C:$AQ,MATCH(AQ$9,data!$C$1:$AQ$1,0),0),CHAR(32))</f>
        <v>31.09</v>
      </c>
      <c r="AR18">
        <f>conteos!AP12</f>
        <v>0</v>
      </c>
    </row>
    <row r="19" spans="2:44" ht="15">
      <c r="B19" s="1">
        <f>IF(order_sel=order_region,region!A10,IF(order_sel=order_pop,region!C10,region!E10))</f>
        <v>3</v>
      </c>
      <c r="C19" s="1" t="str">
        <f>IF(order_sel=order_region,region!B10,IF(order_sel=order_pop,region!D10,region!F10))</f>
        <v>CHOCO</v>
      </c>
      <c r="D19" s="15">
        <f>_xlfn.IFERROR(VLOOKUP($C19,data!$C:$AQ,MATCH(D$9,data!$C$1:$AQ$1,0),0),CHAR(32))</f>
        <v>0.7919034055675388</v>
      </c>
      <c r="E19" s="15">
        <f>_xlfn.IFERROR(VLOOKUP($C19,data!$C:$AQ,MATCH(E$9,data!$C$1:$AQ$1,0),0),CHAR(32))</f>
        <v>0.5846663855663948</v>
      </c>
      <c r="F19" s="15">
        <f>_xlfn.IFERROR(VLOOKUP($C19,data!$C:$AQ,MATCH(F$9,data!$C$1:$AQ$1,0),0),CHAR(32))</f>
        <v>0.31</v>
      </c>
      <c r="G19" s="15">
        <f>_xlfn.IFERROR(VLOOKUP($C19,data!$C:$AQ,MATCH(G$9,data!$C$1:$AQ$1,0),0),CHAR(32))</f>
        <v>50.1309</v>
      </c>
      <c r="H19" s="15">
        <f>_xlfn.IFERROR(VLOOKUP($C19,data!$C:$AQ,MATCH(H$9,data!$C$1:$AQ$1,0),0),CHAR(32))</f>
        <v>30.9039</v>
      </c>
      <c r="I19" s="15">
        <f>_xlfn.IFERROR(VLOOKUP($C19,data!$C:$AQ,MATCH(I$9,data!$C$1:$AQ$1,0),0),CHAR(32))</f>
        <v>44.9224</v>
      </c>
      <c r="J19" s="15">
        <f>_xlfn.IFERROR(VLOOKUP($C19,data!$C:$AQ,MATCH(J$9,data!$C$1:$AQ$1,0),0),CHAR(32))</f>
        <v>15.585299999999998</v>
      </c>
      <c r="K19" s="15">
        <f>_xlfn.IFERROR(VLOOKUP($C19,data!$C:$AQ,MATCH(K$9,data!$C$1:$AQ$1,0),0),CHAR(32))</f>
        <v>10.9604</v>
      </c>
      <c r="L19" s="15">
        <f>_xlfn.IFERROR(VLOOKUP($C19,data!$C:$AQ,MATCH(L$9,data!$C$1:$AQ$1,0),0),CHAR(32))</f>
        <v>20.3477</v>
      </c>
      <c r="M19" s="15">
        <f>_xlfn.IFERROR(VLOOKUP($C19,data!$C:$AQ,MATCH(M$9,data!$C$1:$AQ$1,0),0),CHAR(32))</f>
        <v>46.4048</v>
      </c>
      <c r="N19" s="15">
        <f>_xlfn.IFERROR(VLOOKUP($C19,data!$C:$AQ,MATCH(N$9,data!$C$1:$AQ$1,0),0),CHAR(32))</f>
        <v>9.7036</v>
      </c>
      <c r="O19" s="15">
        <f>_xlfn.IFERROR(VLOOKUP($C19,data!$C:$AQ,MATCH(O$9,data!$C$1:$AQ$1,0),0),CHAR(32))</f>
        <v>5.5966</v>
      </c>
      <c r="P19" s="15">
        <f>_xlfn.IFERROR(VLOOKUP($C19,data!$C:$AQ,MATCH(P$9,data!$C$1:$AQ$1,0),0),CHAR(32))</f>
        <v>9.4065</v>
      </c>
      <c r="Q19" s="15">
        <f>_xlfn.IFERROR(VLOOKUP($C19,data!$C:$AQ,MATCH(Q$9,data!$C$1:$AQ$1,0),0),CHAR(32))</f>
        <v>92.32570544730333</v>
      </c>
      <c r="R19" s="15">
        <f>_xlfn.IFERROR(VLOOKUP($C19,data!$C:$AQ,MATCH(R$9,data!$C$1:$AQ$1,0),0),CHAR(32))</f>
        <v>10.28539181905619</v>
      </c>
      <c r="S19" s="15">
        <f>_xlfn.IFERROR(VLOOKUP($C19,data!$C:$AQ,MATCH(S$9,data!$C$1:$AQ$1,0),0),CHAR(32))</f>
        <v>82.04031362824715</v>
      </c>
      <c r="T19" s="15">
        <f>_xlfn.IFERROR(VLOOKUP($C19,data!$C:$AQ,MATCH(T$9,data!$C$1:$AQ$1,0),0),CHAR(32))</f>
        <v>11.1</v>
      </c>
      <c r="U19" s="15">
        <f>_xlfn.IFERROR(VLOOKUP($C19,data!$C:$AQ,MATCH(U$9,data!$C$1:$AQ$1,0),0),CHAR(32))</f>
        <v>69.3</v>
      </c>
      <c r="V19" s="15">
        <f>_xlfn.IFERROR(VLOOKUP($C19,data!$C:$AQ,MATCH(V$9,data!$C$1:$AQ$1,0),0),CHAR(32))</f>
        <v>68.88</v>
      </c>
      <c r="W19" s="15">
        <f>_xlfn.IFERROR(VLOOKUP($C19,data!$C:$AQ,MATCH(W$9,data!$C$1:$AQ$1,0),0),CHAR(32))</f>
        <v>100</v>
      </c>
      <c r="X19" s="15">
        <f>_xlfn.IFERROR(VLOOKUP($C19,data!$C:$AQ,MATCH(X$9,data!$C$1:$AQ$1,0),0),CHAR(32))</f>
        <v>8.19</v>
      </c>
      <c r="Y19" s="15">
        <f>_xlfn.IFERROR(VLOOKUP($C19,data!$C:$AQ,MATCH(Y$9,data!$C$1:$AQ$1,0),0),CHAR(32))</f>
        <v>15.67</v>
      </c>
      <c r="Z19" s="15">
        <f>_xlfn.IFERROR(VLOOKUP($C19,data!$C:$AQ,MATCH(Z$9,data!$C$1:$AQ$1,0),0),CHAR(32))</f>
        <v>24.729999999999997</v>
      </c>
      <c r="AA19" s="15">
        <f>_xlfn.IFERROR(VLOOKUP($C19,data!$C:$AQ,MATCH(AA$9,data!$C$1:$AQ$1,0),0),CHAR(32))</f>
        <v>29.9</v>
      </c>
      <c r="AB19" s="15">
        <f>_xlfn.IFERROR(VLOOKUP($C19,data!$C:$AQ,MATCH(AB$9,data!$C$1:$AQ$1,0),0),CHAR(32))</f>
        <v>3.0500000000000003</v>
      </c>
      <c r="AC19" s="15">
        <f>_xlfn.IFERROR(VLOOKUP($C19,data!$C:$AQ,MATCH(AC$9,data!$C$1:$AQ$1,0),0),CHAR(32))</f>
        <v>2.4699999999999998</v>
      </c>
      <c r="AD19" s="15">
        <f>_xlfn.IFERROR(VLOOKUP($C19,data!$C:$AQ,MATCH(AD$9,data!$C$1:$AQ$1,0),0),CHAR(32))</f>
        <v>235.79999999999998</v>
      </c>
      <c r="AE19" s="15">
        <f>_xlfn.IFERROR(VLOOKUP($C19,data!$C:$AQ,MATCH(AE$9,data!$C$1:$AQ$1,0),0),CHAR(32))</f>
        <v>50.99</v>
      </c>
      <c r="AF19" s="15">
        <f>_xlfn.IFERROR(VLOOKUP($C19,data!$C:$AQ,MATCH(AF$9,data!$C$1:$AQ$1,0),0),CHAR(32))</f>
        <v>0.1261</v>
      </c>
      <c r="AG19" s="15">
        <f>_xlfn.IFERROR(VLOOKUP($C19,data!$C:$AQ,MATCH(AG$9,data!$C$1:$AQ$1,0),0),CHAR(32))</f>
        <v>114.49</v>
      </c>
      <c r="AH19" s="15">
        <f>_xlfn.IFERROR(VLOOKUP($C19,data!$C:$AQ,MATCH(AH$9,data!$C$1:$AQ$1,0),0),CHAR(32))</f>
        <v>65.06</v>
      </c>
      <c r="AI19" s="15">
        <f>_xlfn.IFERROR(VLOOKUP($C19,data!$C:$AQ,MATCH(AI$9,data!$C$1:$AQ$1,0),0),CHAR(32))</f>
        <v>52.7</v>
      </c>
      <c r="AJ19" s="15">
        <f>_xlfn.IFERROR(VLOOKUP($C19,data!$C:$AQ,MATCH(AJ$9,data!$C$1:$AQ$1,0),0),CHAR(32))</f>
        <v>2.78</v>
      </c>
      <c r="AK19" s="15">
        <f>_xlfn.IFERROR(VLOOKUP($C19,data!$C:$AQ,MATCH(AK$9,data!$C$1:$AQ$1,0),0),CHAR(32))</f>
        <v>45.52</v>
      </c>
      <c r="AL19" s="15">
        <f>_xlfn.IFERROR(VLOOKUP($C19,data!$C:$AQ,MATCH(AL$9,data!$C$1:$AQ$1,0),0),CHAR(32))</f>
        <v>86.33</v>
      </c>
      <c r="AM19" s="15">
        <f>_xlfn.IFERROR(VLOOKUP($C19,data!$C:$AQ,MATCH(AM$9,data!$C$1:$AQ$1,0),0),CHAR(32))</f>
        <v>84.53</v>
      </c>
      <c r="AN19" s="15">
        <f>_xlfn.IFERROR(VLOOKUP($C19,data!$C:$AQ,MATCH(AN$9,data!$C$1:$AQ$1,0),0),CHAR(32))</f>
        <v>12.660000000000002</v>
      </c>
      <c r="AO19" s="15">
        <f>_xlfn.IFERROR(VLOOKUP($C19,data!$C:$AQ,MATCH(AO$9,data!$C$1:$AQ$1,0),0),CHAR(32))</f>
        <v>1.91</v>
      </c>
      <c r="AP19" s="15">
        <f>_xlfn.IFERROR(VLOOKUP($C19,data!$C:$AQ,MATCH(AP$9,data!$C$1:$AQ$1,0),0),CHAR(32))</f>
        <v>1.12</v>
      </c>
      <c r="AQ19" s="15">
        <f>_xlfn.IFERROR(VLOOKUP($C19,data!$C:$AQ,MATCH(AQ$9,data!$C$1:$AQ$1,0),0),CHAR(32))</f>
        <v>35.04</v>
      </c>
      <c r="AR19">
        <f>conteos!AP13</f>
        <v>7</v>
      </c>
    </row>
    <row r="20" spans="2:44" ht="15">
      <c r="B20" s="1">
        <f>IF(order_sel=order_region,region!A11,IF(order_sel=order_pop,region!C11,region!E11))</f>
        <v>3</v>
      </c>
      <c r="C20" s="1" t="str">
        <f>IF(order_sel=order_region,region!B11,IF(order_sel=order_pop,region!D11,region!F11))</f>
        <v>VALLE DEL CAUCA</v>
      </c>
      <c r="D20" s="15">
        <f>_xlfn.IFERROR(VLOOKUP($C20,data!$C:$AQ,MATCH(D$9,data!$C$1:$AQ$1,0),0),CHAR(32))</f>
        <v>0.15675562874136031</v>
      </c>
      <c r="E20" s="15">
        <f>_xlfn.IFERROR(VLOOKUP($C20,data!$C:$AQ,MATCH(E$9,data!$C$1:$AQ$1,0),0),CHAR(32))</f>
        <v>0.514064537708558</v>
      </c>
      <c r="F20" s="15">
        <f>_xlfn.IFERROR(VLOOKUP($C20,data!$C:$AQ,MATCH(F$9,data!$C$1:$AQ$1,0),0),CHAR(32))</f>
        <v>0.7440000000000001</v>
      </c>
      <c r="G20" s="15">
        <f>_xlfn.IFERROR(VLOOKUP($C20,data!$C:$AQ,MATCH(G$9,data!$C$1:$AQ$1,0),0),CHAR(32))</f>
        <v>97.9017</v>
      </c>
      <c r="H20" s="15">
        <f>_xlfn.IFERROR(VLOOKUP($C20,data!$C:$AQ,MATCH(H$9,data!$C$1:$AQ$1,0),0),CHAR(32))</f>
        <v>71.289</v>
      </c>
      <c r="I20" s="15">
        <f>_xlfn.IFERROR(VLOOKUP($C20,data!$C:$AQ,MATCH(I$9,data!$C$1:$AQ$1,0),0),CHAR(32))</f>
        <v>1.4507</v>
      </c>
      <c r="J20" s="15">
        <f>_xlfn.IFERROR(VLOOKUP($C20,data!$C:$AQ,MATCH(J$9,data!$C$1:$AQ$1,0),0),CHAR(32))</f>
        <v>8.0178</v>
      </c>
      <c r="K20" s="15">
        <f>_xlfn.IFERROR(VLOOKUP($C20,data!$C:$AQ,MATCH(K$9,data!$C$1:$AQ$1,0),0),CHAR(32))</f>
        <v>11.8137</v>
      </c>
      <c r="L20" s="15">
        <f>_xlfn.IFERROR(VLOOKUP($C20,data!$C:$AQ,MATCH(L$9,data!$C$1:$AQ$1,0),0),CHAR(32))</f>
        <v>24.0498</v>
      </c>
      <c r="M20" s="15">
        <f>_xlfn.IFERROR(VLOOKUP($C20,data!$C:$AQ,MATCH(M$9,data!$C$1:$AQ$1,0),0),CHAR(32))</f>
        <v>29.2394</v>
      </c>
      <c r="N20" s="15">
        <f>_xlfn.IFERROR(VLOOKUP($C20,data!$C:$AQ,MATCH(N$9,data!$C$1:$AQ$1,0),0),CHAR(32))</f>
        <v>33.0158</v>
      </c>
      <c r="O20" s="15">
        <f>_xlfn.IFERROR(VLOOKUP($C20,data!$C:$AQ,MATCH(O$9,data!$C$1:$AQ$1,0),0),CHAR(32))</f>
        <v>1.2964</v>
      </c>
      <c r="P20" s="15">
        <f>_xlfn.IFERROR(VLOOKUP($C20,data!$C:$AQ,MATCH(P$9,data!$C$1:$AQ$1,0),0),CHAR(32))</f>
        <v>9.1371</v>
      </c>
      <c r="Q20" s="15">
        <f>_xlfn.IFERROR(VLOOKUP($C20,data!$C:$AQ,MATCH(Q$9,data!$C$1:$AQ$1,0),0),CHAR(32))</f>
        <v>91.91881581514622</v>
      </c>
      <c r="R20" s="15">
        <f>_xlfn.IFERROR(VLOOKUP($C20,data!$C:$AQ,MATCH(R$9,data!$C$1:$AQ$1,0),0),CHAR(32))</f>
        <v>50.96787949317546</v>
      </c>
      <c r="S20" s="15">
        <f>_xlfn.IFERROR(VLOOKUP($C20,data!$C:$AQ,MATCH(S$9,data!$C$1:$AQ$1,0),0),CHAR(32))</f>
        <v>40.95093632197076</v>
      </c>
      <c r="T20" s="15">
        <f>_xlfn.IFERROR(VLOOKUP($C20,data!$C:$AQ,MATCH(T$9,data!$C$1:$AQ$1,0),0),CHAR(32))</f>
        <v>55.400000000000006</v>
      </c>
      <c r="U20" s="15">
        <f>_xlfn.IFERROR(VLOOKUP($C20,data!$C:$AQ,MATCH(U$9,data!$C$1:$AQ$1,0),0),CHAR(32))</f>
        <v>75.33</v>
      </c>
      <c r="V20" s="15">
        <f>_xlfn.IFERROR(VLOOKUP($C20,data!$C:$AQ,MATCH(V$9,data!$C$1:$AQ$1,0),0),CHAR(32))</f>
        <v>91.07</v>
      </c>
      <c r="W20" s="15">
        <f>_xlfn.IFERROR(VLOOKUP($C20,data!$C:$AQ,MATCH(W$9,data!$C$1:$AQ$1,0),0),CHAR(32))</f>
        <v>98.7</v>
      </c>
      <c r="X20" s="15">
        <f>_xlfn.IFERROR(VLOOKUP($C20,data!$C:$AQ,MATCH(X$9,data!$C$1:$AQ$1,0),0),CHAR(32))</f>
        <v>8.88</v>
      </c>
      <c r="Y20" s="15">
        <f>_xlfn.IFERROR(VLOOKUP($C20,data!$C:$AQ,MATCH(Y$9,data!$C$1:$AQ$1,0),0),CHAR(32))</f>
        <v>5.95</v>
      </c>
      <c r="Z20" s="15">
        <f>_xlfn.IFERROR(VLOOKUP($C20,data!$C:$AQ,MATCH(Z$9,data!$C$1:$AQ$1,0),0),CHAR(32))</f>
        <v>8.87</v>
      </c>
      <c r="AA20" s="15">
        <f>_xlfn.IFERROR(VLOOKUP($C20,data!$C:$AQ,MATCH(AA$9,data!$C$1:$AQ$1,0),0),CHAR(32))</f>
        <v>11.4</v>
      </c>
      <c r="AB20" s="15">
        <f>_xlfn.IFERROR(VLOOKUP($C20,data!$C:$AQ,MATCH(AB$9,data!$C$1:$AQ$1,0),0),CHAR(32))</f>
        <v>0.24000000000000002</v>
      </c>
      <c r="AC20" s="15">
        <f>_xlfn.IFERROR(VLOOKUP($C20,data!$C:$AQ,MATCH(AC$9,data!$C$1:$AQ$1,0),0),CHAR(32))</f>
        <v>0.31</v>
      </c>
      <c r="AD20" s="15">
        <f>_xlfn.IFERROR(VLOOKUP($C20,data!$C:$AQ,MATCH(AD$9,data!$C$1:$AQ$1,0),0),CHAR(32))</f>
        <v>59.599999999999994</v>
      </c>
      <c r="AE20" s="15">
        <f>_xlfn.IFERROR(VLOOKUP($C20,data!$C:$AQ,MATCH(AE$9,data!$C$1:$AQ$1,0),0),CHAR(32))</f>
        <v>60.83</v>
      </c>
      <c r="AF20" s="15">
        <f>_xlfn.IFERROR(VLOOKUP($C20,data!$C:$AQ,MATCH(AF$9,data!$C$1:$AQ$1,0),0),CHAR(32))</f>
        <v>0.11083</v>
      </c>
      <c r="AG20" s="15">
        <f>_xlfn.IFERROR(VLOOKUP($C20,data!$C:$AQ,MATCH(AG$9,data!$C$1:$AQ$1,0),0),CHAR(32))</f>
        <v>167.96</v>
      </c>
      <c r="AH20" s="15">
        <f>_xlfn.IFERROR(VLOOKUP($C20,data!$C:$AQ,MATCH(AH$9,data!$C$1:$AQ$1,0),0),CHAR(32))</f>
        <v>109.01</v>
      </c>
      <c r="AI20" s="15">
        <f>_xlfn.IFERROR(VLOOKUP($C20,data!$C:$AQ,MATCH(AI$9,data!$C$1:$AQ$1,0),0),CHAR(32))</f>
        <v>39.8</v>
      </c>
      <c r="AJ20" s="15">
        <f>_xlfn.IFERROR(VLOOKUP($C20,data!$C:$AQ,MATCH(AJ$9,data!$C$1:$AQ$1,0),0),CHAR(32))</f>
        <v>6.92</v>
      </c>
      <c r="AK20" s="15">
        <f>_xlfn.IFERROR(VLOOKUP($C20,data!$C:$AQ,MATCH(AK$9,data!$C$1:$AQ$1,0),0),CHAR(32))</f>
        <v>111.56</v>
      </c>
      <c r="AL20" s="15">
        <f>_xlfn.IFERROR(VLOOKUP($C20,data!$C:$AQ,MATCH(AL$9,data!$C$1:$AQ$1,0),0),CHAR(32))</f>
        <v>108.48000000000002</v>
      </c>
      <c r="AM20" s="15">
        <f>_xlfn.IFERROR(VLOOKUP($C20,data!$C:$AQ,MATCH(AM$9,data!$C$1:$AQ$1,0),0),CHAR(32))</f>
        <v>159.19</v>
      </c>
      <c r="AN20" s="15">
        <f>_xlfn.IFERROR(VLOOKUP($C20,data!$C:$AQ,MATCH(AN$9,data!$C$1:$AQ$1,0),0),CHAR(32))</f>
        <v>28.660000000000004</v>
      </c>
      <c r="AO20" s="15">
        <f>_xlfn.IFERROR(VLOOKUP($C20,data!$C:$AQ,MATCH(AO$9,data!$C$1:$AQ$1,0),0),CHAR(32))</f>
        <v>6.25</v>
      </c>
      <c r="AP20" s="15">
        <f>_xlfn.IFERROR(VLOOKUP($C20,data!$C:$AQ,MATCH(AP$9,data!$C$1:$AQ$1,0),0),CHAR(32))</f>
        <v>8.7</v>
      </c>
      <c r="AQ20" s="15">
        <f>_xlfn.IFERROR(VLOOKUP($C20,data!$C:$AQ,MATCH(AQ$9,data!$C$1:$AQ$1,0),0),CHAR(32))</f>
        <v>41.31</v>
      </c>
      <c r="AR20">
        <f>conteos!AP14</f>
        <v>1</v>
      </c>
    </row>
    <row r="21" spans="2:44" ht="15">
      <c r="B21" s="1">
        <f>IF(order_sel=order_region,region!A12,IF(order_sel=order_pop,region!C12,region!E12))</f>
        <v>3</v>
      </c>
      <c r="C21" s="1" t="str">
        <f>IF(order_sel=order_region,region!B12,IF(order_sel=order_pop,region!D12,region!F12))</f>
        <v>CAUCA</v>
      </c>
      <c r="D21" s="15">
        <f>_xlfn.IFERROR(VLOOKUP($C21,data!$C:$AQ,MATCH(D$9,data!$C$1:$AQ$1,0),0),CHAR(32))</f>
        <v>0.4661511901390636</v>
      </c>
      <c r="E21" s="15">
        <f>_xlfn.IFERROR(VLOOKUP($C21,data!$C:$AQ,MATCH(E$9,data!$C$1:$AQ$1,0),0),CHAR(32))</f>
        <v>0.5614691207035043</v>
      </c>
      <c r="F21" s="15">
        <f>_xlfn.IFERROR(VLOOKUP($C21,data!$C:$AQ,MATCH(F$9,data!$C$1:$AQ$1,0),0),CHAR(32))</f>
        <v>0.609</v>
      </c>
      <c r="G21" s="15">
        <f>_xlfn.IFERROR(VLOOKUP($C21,data!$C:$AQ,MATCH(G$9,data!$C$1:$AQ$1,0),0),CHAR(32))</f>
        <v>95.942</v>
      </c>
      <c r="H21" s="15">
        <f>_xlfn.IFERROR(VLOOKUP($C21,data!$C:$AQ,MATCH(H$9,data!$C$1:$AQ$1,0),0),CHAR(32))</f>
        <v>68.3514</v>
      </c>
      <c r="I21" s="15">
        <f>_xlfn.IFERROR(VLOOKUP($C21,data!$C:$AQ,MATCH(I$9,data!$C$1:$AQ$1,0),0),CHAR(32))</f>
        <v>3.7575</v>
      </c>
      <c r="J21" s="15">
        <f>_xlfn.IFERROR(VLOOKUP($C21,data!$C:$AQ,MATCH(J$9,data!$C$1:$AQ$1,0),0),CHAR(32))</f>
        <v>10.1559</v>
      </c>
      <c r="K21" s="15">
        <f>_xlfn.IFERROR(VLOOKUP($C21,data!$C:$AQ,MATCH(K$9,data!$C$1:$AQ$1,0),0),CHAR(32))</f>
        <v>11.1569</v>
      </c>
      <c r="L21" s="15">
        <f>_xlfn.IFERROR(VLOOKUP($C21,data!$C:$AQ,MATCH(L$9,data!$C$1:$AQ$1,0),0),CHAR(32))</f>
        <v>22.4815</v>
      </c>
      <c r="M21" s="15">
        <f>_xlfn.IFERROR(VLOOKUP($C21,data!$C:$AQ,MATCH(M$9,data!$C$1:$AQ$1,0),0),CHAR(32))</f>
        <v>35.2517</v>
      </c>
      <c r="N21" s="15">
        <f>_xlfn.IFERROR(VLOOKUP($C21,data!$C:$AQ,MATCH(N$9,data!$C$1:$AQ$1,0),0),CHAR(32))</f>
        <v>18.13</v>
      </c>
      <c r="O21" s="15">
        <f>_xlfn.IFERROR(VLOOKUP($C21,data!$C:$AQ,MATCH(O$9,data!$C$1:$AQ$1,0),0),CHAR(32))</f>
        <v>1.3551</v>
      </c>
      <c r="P21" s="15">
        <f>_xlfn.IFERROR(VLOOKUP($C21,data!$C:$AQ,MATCH(P$9,data!$C$1:$AQ$1,0),0),CHAR(32))</f>
        <v>9.124</v>
      </c>
      <c r="Q21" s="15">
        <f>_xlfn.IFERROR(VLOOKUP($C21,data!$C:$AQ,MATCH(Q$9,data!$C$1:$AQ$1,0),0),CHAR(32))</f>
        <v>91.20656909842475</v>
      </c>
      <c r="R21" s="15">
        <f>_xlfn.IFERROR(VLOOKUP($C21,data!$C:$AQ,MATCH(R$9,data!$C$1:$AQ$1,0),0),CHAR(32))</f>
        <v>18.820392507354857</v>
      </c>
      <c r="S21" s="15">
        <f>_xlfn.IFERROR(VLOOKUP($C21,data!$C:$AQ,MATCH(S$9,data!$C$1:$AQ$1,0),0),CHAR(32))</f>
        <v>72.3861765910699</v>
      </c>
      <c r="T21" s="15">
        <f>_xlfn.IFERROR(VLOOKUP($C21,data!$C:$AQ,MATCH(T$9,data!$C$1:$AQ$1,0),0),CHAR(32))</f>
        <v>20.599999999999998</v>
      </c>
      <c r="U21" s="15">
        <f>_xlfn.IFERROR(VLOOKUP($C21,data!$C:$AQ,MATCH(U$9,data!$C$1:$AQ$1,0),0),CHAR(32))</f>
        <v>71.89</v>
      </c>
      <c r="V21" s="15">
        <f>_xlfn.IFERROR(VLOOKUP($C21,data!$C:$AQ,MATCH(V$9,data!$C$1:$AQ$1,0),0),CHAR(32))</f>
        <v>84.49</v>
      </c>
      <c r="W21" s="15">
        <f>_xlfn.IFERROR(VLOOKUP($C21,data!$C:$AQ,MATCH(W$9,data!$C$1:$AQ$1,0),0),CHAR(32))</f>
        <v>99.7</v>
      </c>
      <c r="X21" s="15">
        <f>_xlfn.IFERROR(VLOOKUP($C21,data!$C:$AQ,MATCH(X$9,data!$C$1:$AQ$1,0),0),CHAR(32))</f>
        <v>7.99</v>
      </c>
      <c r="Y21" s="15">
        <f>_xlfn.IFERROR(VLOOKUP($C21,data!$C:$AQ,MATCH(Y$9,data!$C$1:$AQ$1,0),0),CHAR(32))</f>
        <v>22.99</v>
      </c>
      <c r="Z21" s="15">
        <f>_xlfn.IFERROR(VLOOKUP($C21,data!$C:$AQ,MATCH(Z$9,data!$C$1:$AQ$1,0),0),CHAR(32))</f>
        <v>13.41</v>
      </c>
      <c r="AA21" s="15">
        <f>_xlfn.IFERROR(VLOOKUP($C21,data!$C:$AQ,MATCH(AA$9,data!$C$1:$AQ$1,0),0),CHAR(32))</f>
        <v>18.4</v>
      </c>
      <c r="AB21" s="15">
        <f>_xlfn.IFERROR(VLOOKUP($C21,data!$C:$AQ,MATCH(AB$9,data!$C$1:$AQ$1,0),0),CHAR(32))</f>
        <v>0.5199999999999999</v>
      </c>
      <c r="AC21" s="15">
        <f>_xlfn.IFERROR(VLOOKUP($C21,data!$C:$AQ,MATCH(AC$9,data!$C$1:$AQ$1,0),0),CHAR(32))</f>
        <v>0.71</v>
      </c>
      <c r="AD21" s="15">
        <f>_xlfn.IFERROR(VLOOKUP($C21,data!$C:$AQ,MATCH(AD$9,data!$C$1:$AQ$1,0),0),CHAR(32))</f>
        <v>110.19999999999999</v>
      </c>
      <c r="AE21" s="15">
        <f>_xlfn.IFERROR(VLOOKUP($C21,data!$C:$AQ,MATCH(AE$9,data!$C$1:$AQ$1,0),0),CHAR(32))</f>
        <v>70.73</v>
      </c>
      <c r="AF21" s="15">
        <f>_xlfn.IFERROR(VLOOKUP($C21,data!$C:$AQ,MATCH(AF$9,data!$C$1:$AQ$1,0),0),CHAR(32))</f>
        <v>0.14646</v>
      </c>
      <c r="AG21" s="15">
        <f>_xlfn.IFERROR(VLOOKUP($C21,data!$C:$AQ,MATCH(AG$9,data!$C$1:$AQ$1,0),0),CHAR(32))</f>
        <v>134.64</v>
      </c>
      <c r="AH21" s="15">
        <f>_xlfn.IFERROR(VLOOKUP($C21,data!$C:$AQ,MATCH(AH$9,data!$C$1:$AQ$1,0),0),CHAR(32))</f>
        <v>83.12</v>
      </c>
      <c r="AI21" s="15">
        <f>_xlfn.IFERROR(VLOOKUP($C21,data!$C:$AQ,MATCH(AI$9,data!$C$1:$AQ$1,0),0),CHAR(32))</f>
        <v>19.9</v>
      </c>
      <c r="AJ21" s="15">
        <f>_xlfn.IFERROR(VLOOKUP($C21,data!$C:$AQ,MATCH(AJ$9,data!$C$1:$AQ$1,0),0),CHAR(32))</f>
        <v>5.12</v>
      </c>
      <c r="AK21" s="15">
        <f>_xlfn.IFERROR(VLOOKUP($C21,data!$C:$AQ,MATCH(AK$9,data!$C$1:$AQ$1,0),0),CHAR(32))</f>
        <v>53.470000000000006</v>
      </c>
      <c r="AL21" s="15">
        <f>_xlfn.IFERROR(VLOOKUP($C21,data!$C:$AQ,MATCH(AL$9,data!$C$1:$AQ$1,0),0),CHAR(32))</f>
        <v>92.9</v>
      </c>
      <c r="AM21" s="15">
        <f>_xlfn.IFERROR(VLOOKUP($C21,data!$C:$AQ,MATCH(AM$9,data!$C$1:$AQ$1,0),0),CHAR(32))</f>
        <v>111.79</v>
      </c>
      <c r="AN21" s="15">
        <f>_xlfn.IFERROR(VLOOKUP($C21,data!$C:$AQ,MATCH(AN$9,data!$C$1:$AQ$1,0),0),CHAR(32))</f>
        <v>21.3</v>
      </c>
      <c r="AO21" s="15">
        <f>_xlfn.IFERROR(VLOOKUP($C21,data!$C:$AQ,MATCH(AO$9,data!$C$1:$AQ$1,0),0),CHAR(32))</f>
        <v>4.71</v>
      </c>
      <c r="AP21" s="15">
        <f>_xlfn.IFERROR(VLOOKUP($C21,data!$C:$AQ,MATCH(AP$9,data!$C$1:$AQ$1,0),0),CHAR(32))</f>
        <v>9.6</v>
      </c>
      <c r="AQ21" s="15">
        <f>_xlfn.IFERROR(VLOOKUP($C21,data!$C:$AQ,MATCH(AQ$9,data!$C$1:$AQ$1,0),0),CHAR(32))</f>
        <v>37.53</v>
      </c>
      <c r="AR21">
        <f>conteos!AP15</f>
        <v>0</v>
      </c>
    </row>
    <row r="22" spans="2:44" ht="15">
      <c r="B22" s="1">
        <f>IF(order_sel=order_region,region!A13,IF(order_sel=order_pop,region!C13,region!E13))</f>
        <v>3</v>
      </c>
      <c r="C22" s="1" t="str">
        <f>IF(order_sel=order_region,region!B13,IF(order_sel=order_pop,region!D13,region!F13))</f>
        <v>NARIÑO</v>
      </c>
      <c r="D22" s="15">
        <f>_xlfn.IFERROR(VLOOKUP($C22,data!$C:$AQ,MATCH(D$9,data!$C$1:$AQ$1,0),0),CHAR(32))</f>
        <v>0.4378955269076306</v>
      </c>
      <c r="E22" s="15">
        <f>_xlfn.IFERROR(VLOOKUP($C22,data!$C:$AQ,MATCH(E$9,data!$C$1:$AQ$1,0),0),CHAR(32))</f>
        <v>0.4998895122062897</v>
      </c>
      <c r="F22" s="15">
        <f>_xlfn.IFERROR(VLOOKUP($C22,data!$C:$AQ,MATCH(F$9,data!$C$1:$AQ$1,0),0),CHAR(32))</f>
        <v>0.64</v>
      </c>
      <c r="G22" s="15">
        <f>_xlfn.IFERROR(VLOOKUP($C22,data!$C:$AQ,MATCH(G$9,data!$C$1:$AQ$1,0),0),CHAR(32))</f>
        <v>90.5213</v>
      </c>
      <c r="H22" s="15">
        <f>_xlfn.IFERROR(VLOOKUP($C22,data!$C:$AQ,MATCH(H$9,data!$C$1:$AQ$1,0),0),CHAR(32))</f>
        <v>69.7758</v>
      </c>
      <c r="I22" s="15">
        <f>_xlfn.IFERROR(VLOOKUP($C22,data!$C:$AQ,MATCH(I$9,data!$C$1:$AQ$1,0),0),CHAR(32))</f>
        <v>5.1433</v>
      </c>
      <c r="J22" s="15">
        <f>_xlfn.IFERROR(VLOOKUP($C22,data!$C:$AQ,MATCH(J$9,data!$C$1:$AQ$1,0),0),CHAR(32))</f>
        <v>13.015799999999999</v>
      </c>
      <c r="K22" s="15">
        <f>_xlfn.IFERROR(VLOOKUP($C22,data!$C:$AQ,MATCH(K$9,data!$C$1:$AQ$1,0),0),CHAR(32))</f>
        <v>10.3713</v>
      </c>
      <c r="L22" s="15">
        <f>_xlfn.IFERROR(VLOOKUP($C22,data!$C:$AQ,MATCH(L$9,data!$C$1:$AQ$1,0),0),CHAR(32))</f>
        <v>19.1481</v>
      </c>
      <c r="M22" s="15">
        <f>_xlfn.IFERROR(VLOOKUP($C22,data!$C:$AQ,MATCH(M$9,data!$C$1:$AQ$1,0),0),CHAR(32))</f>
        <v>30.6931</v>
      </c>
      <c r="N22" s="15">
        <f>_xlfn.IFERROR(VLOOKUP($C22,data!$C:$AQ,MATCH(N$9,data!$C$1:$AQ$1,0),0),CHAR(32))</f>
        <v>12.0786</v>
      </c>
      <c r="O22" s="15">
        <f>_xlfn.IFERROR(VLOOKUP($C22,data!$C:$AQ,MATCH(O$9,data!$C$1:$AQ$1,0),0),CHAR(32))</f>
        <v>1.3772</v>
      </c>
      <c r="P22" s="15">
        <f>_xlfn.IFERROR(VLOOKUP($C22,data!$C:$AQ,MATCH(P$9,data!$C$1:$AQ$1,0),0),CHAR(32))</f>
        <v>8.9221</v>
      </c>
      <c r="Q22" s="15">
        <f>_xlfn.IFERROR(VLOOKUP($C22,data!$C:$AQ,MATCH(Q$9,data!$C$1:$AQ$1,0),0),CHAR(32))</f>
        <v>82.93414723389824</v>
      </c>
      <c r="R22" s="15">
        <f>_xlfn.IFERROR(VLOOKUP($C22,data!$C:$AQ,MATCH(R$9,data!$C$1:$AQ$1,0),0),CHAR(32))</f>
        <v>14.994809004072476</v>
      </c>
      <c r="S22" s="15">
        <f>_xlfn.IFERROR(VLOOKUP($C22,data!$C:$AQ,MATCH(S$9,data!$C$1:$AQ$1,0),0),CHAR(32))</f>
        <v>67.93933822982576</v>
      </c>
      <c r="T22" s="15">
        <f>_xlfn.IFERROR(VLOOKUP($C22,data!$C:$AQ,MATCH(T$9,data!$C$1:$AQ$1,0),0),CHAR(32))</f>
        <v>18.099999999999998</v>
      </c>
      <c r="U22" s="15">
        <f>_xlfn.IFERROR(VLOOKUP($C22,data!$C:$AQ,MATCH(U$9,data!$C$1:$AQ$1,0),0),CHAR(32))</f>
        <v>73.21</v>
      </c>
      <c r="V22" s="15">
        <f>_xlfn.IFERROR(VLOOKUP($C22,data!$C:$AQ,MATCH(V$9,data!$C$1:$AQ$1,0),0),CHAR(32))</f>
        <v>78.53</v>
      </c>
      <c r="W22" s="15">
        <f>_xlfn.IFERROR(VLOOKUP($C22,data!$C:$AQ,MATCH(W$9,data!$C$1:$AQ$1,0),0),CHAR(32))</f>
        <v>99.1</v>
      </c>
      <c r="X22" s="15">
        <f>_xlfn.IFERROR(VLOOKUP($C22,data!$C:$AQ,MATCH(X$9,data!$C$1:$AQ$1,0),0),CHAR(32))</f>
        <v>8.69</v>
      </c>
      <c r="Y22" s="15">
        <f>_xlfn.IFERROR(VLOOKUP($C22,data!$C:$AQ,MATCH(Y$9,data!$C$1:$AQ$1,0),0),CHAR(32))</f>
        <v>16.85</v>
      </c>
      <c r="Z22" s="15">
        <f>_xlfn.IFERROR(VLOOKUP($C22,data!$C:$AQ,MATCH(Z$9,data!$C$1:$AQ$1,0),0),CHAR(32))</f>
        <v>12.18</v>
      </c>
      <c r="AA22" s="15">
        <f>_xlfn.IFERROR(VLOOKUP($C22,data!$C:$AQ,MATCH(AA$9,data!$C$1:$AQ$1,0),0),CHAR(32))</f>
        <v>14.6</v>
      </c>
      <c r="AB22" s="15">
        <f>_xlfn.IFERROR(VLOOKUP($C22,data!$C:$AQ,MATCH(AB$9,data!$C$1:$AQ$1,0),0),CHAR(32))</f>
        <v>0.7200000000000001</v>
      </c>
      <c r="AC22" s="15">
        <f>_xlfn.IFERROR(VLOOKUP($C22,data!$C:$AQ,MATCH(AC$9,data!$C$1:$AQ$1,0),0),CHAR(32))</f>
        <v>0.7200000000000001</v>
      </c>
      <c r="AD22" s="15">
        <f>_xlfn.IFERROR(VLOOKUP($C22,data!$C:$AQ,MATCH(AD$9,data!$C$1:$AQ$1,0),0),CHAR(32))</f>
        <v>87.8</v>
      </c>
      <c r="AE22" s="15">
        <f>_xlfn.IFERROR(VLOOKUP($C22,data!$C:$AQ,MATCH(AE$9,data!$C$1:$AQ$1,0),0),CHAR(32))</f>
        <v>61.9</v>
      </c>
      <c r="AF22" s="15">
        <f>_xlfn.IFERROR(VLOOKUP($C22,data!$C:$AQ,MATCH(AF$9,data!$C$1:$AQ$1,0),0),CHAR(32))</f>
        <v>0.12888</v>
      </c>
      <c r="AG22" s="15">
        <f>_xlfn.IFERROR(VLOOKUP($C22,data!$C:$AQ,MATCH(AG$9,data!$C$1:$AQ$1,0),0),CHAR(32))</f>
        <v>136.95</v>
      </c>
      <c r="AH22" s="15">
        <f>_xlfn.IFERROR(VLOOKUP($C22,data!$C:$AQ,MATCH(AH$9,data!$C$1:$AQ$1,0),0),CHAR(32))</f>
        <v>87.79</v>
      </c>
      <c r="AI22" s="15">
        <f>_xlfn.IFERROR(VLOOKUP($C22,data!$C:$AQ,MATCH(AI$9,data!$C$1:$AQ$1,0),0),CHAR(32))</f>
        <v>8.2</v>
      </c>
      <c r="AJ22" s="15">
        <f>_xlfn.IFERROR(VLOOKUP($C22,data!$C:$AQ,MATCH(AJ$9,data!$C$1:$AQ$1,0),0),CHAR(32))</f>
        <v>4.22</v>
      </c>
      <c r="AK22" s="15">
        <f>_xlfn.IFERROR(VLOOKUP($C22,data!$C:$AQ,MATCH(AK$9,data!$C$1:$AQ$1,0),0),CHAR(32))</f>
        <v>44.13</v>
      </c>
      <c r="AL22" s="15">
        <f>_xlfn.IFERROR(VLOOKUP($C22,data!$C:$AQ,MATCH(AL$9,data!$C$1:$AQ$1,0),0),CHAR(32))</f>
        <v>97.89</v>
      </c>
      <c r="AM22" s="15">
        <f>_xlfn.IFERROR(VLOOKUP($C22,data!$C:$AQ,MATCH(AM$9,data!$C$1:$AQ$1,0),0),CHAR(32))</f>
        <v>105.22000000000001</v>
      </c>
      <c r="AN22" s="15">
        <f>_xlfn.IFERROR(VLOOKUP($C22,data!$C:$AQ,MATCH(AN$9,data!$C$1:$AQ$1,0),0),CHAR(32))</f>
        <v>20.89</v>
      </c>
      <c r="AO22" s="15">
        <f>_xlfn.IFERROR(VLOOKUP($C22,data!$C:$AQ,MATCH(AO$9,data!$C$1:$AQ$1,0),0),CHAR(32))</f>
        <v>5.21</v>
      </c>
      <c r="AP22" s="15">
        <f>_xlfn.IFERROR(VLOOKUP($C22,data!$C:$AQ,MATCH(AP$9,data!$C$1:$AQ$1,0),0),CHAR(32))</f>
        <v>9.5</v>
      </c>
      <c r="AQ22" s="15">
        <f>_xlfn.IFERROR(VLOOKUP($C22,data!$C:$AQ,MATCH(AQ$9,data!$C$1:$AQ$1,0),0),CHAR(32))</f>
        <v>38.38</v>
      </c>
      <c r="AR22">
        <f>conteos!AP16</f>
        <v>0</v>
      </c>
    </row>
    <row r="23" spans="2:44" ht="15">
      <c r="B23" s="1">
        <f>IF(order_sel=order_region,region!A14,IF(order_sel=order_pop,region!C14,region!E14))</f>
        <v>4</v>
      </c>
      <c r="C23" s="1" t="str">
        <f>IF(order_sel=order_region,region!B14,IF(order_sel=order_pop,region!D14,region!F14))</f>
        <v>CALDAS</v>
      </c>
      <c r="D23" s="15">
        <f>_xlfn.IFERROR(VLOOKUP($C23,data!$C:$AQ,MATCH(D$9,data!$C$1:$AQ$1,0),0),CHAR(32))</f>
        <v>0.17763779471734903</v>
      </c>
      <c r="E23" s="15">
        <f>_xlfn.IFERROR(VLOOKUP($C23,data!$C:$AQ,MATCH(E$9,data!$C$1:$AQ$1,0),0),CHAR(32))</f>
        <v>0.5283250604641174</v>
      </c>
      <c r="F23" s="15">
        <f>_xlfn.IFERROR(VLOOKUP($C23,data!$C:$AQ,MATCH(F$9,data!$C$1:$AQ$1,0),0),CHAR(32))</f>
        <v>0.757</v>
      </c>
      <c r="G23" s="15">
        <f>_xlfn.IFERROR(VLOOKUP($C23,data!$C:$AQ,MATCH(G$9,data!$C$1:$AQ$1,0),0),CHAR(32))</f>
        <v>98.9415</v>
      </c>
      <c r="H23" s="15">
        <f>_xlfn.IFERROR(VLOOKUP($C23,data!$C:$AQ,MATCH(H$9,data!$C$1:$AQ$1,0),0),CHAR(32))</f>
        <v>59.145</v>
      </c>
      <c r="I23" s="15">
        <f>_xlfn.IFERROR(VLOOKUP($C23,data!$C:$AQ,MATCH(I$9,data!$C$1:$AQ$1,0),0),CHAR(32))</f>
        <v>0.3181</v>
      </c>
      <c r="J23" s="15">
        <f>_xlfn.IFERROR(VLOOKUP($C23,data!$C:$AQ,MATCH(J$9,data!$C$1:$AQ$1,0),0),CHAR(32))</f>
        <v>6.4629</v>
      </c>
      <c r="K23" s="15">
        <f>_xlfn.IFERROR(VLOOKUP($C23,data!$C:$AQ,MATCH(K$9,data!$C$1:$AQ$1,0),0),CHAR(32))</f>
        <v>9.1346</v>
      </c>
      <c r="L23" s="15">
        <f>_xlfn.IFERROR(VLOOKUP($C23,data!$C:$AQ,MATCH(L$9,data!$C$1:$AQ$1,0),0),CHAR(32))</f>
        <v>18.6318</v>
      </c>
      <c r="M23" s="15">
        <f>_xlfn.IFERROR(VLOOKUP($C23,data!$C:$AQ,MATCH(M$9,data!$C$1:$AQ$1,0),0),CHAR(32))</f>
        <v>34.3071</v>
      </c>
      <c r="N23" s="15">
        <f>_xlfn.IFERROR(VLOOKUP($C23,data!$C:$AQ,MATCH(N$9,data!$C$1:$AQ$1,0),0),CHAR(32))</f>
        <v>27.629399999999997</v>
      </c>
      <c r="O23" s="15">
        <f>_xlfn.IFERROR(VLOOKUP($C23,data!$C:$AQ,MATCH(O$9,data!$C$1:$AQ$1,0),0),CHAR(32))</f>
        <v>1.4667</v>
      </c>
      <c r="P23" s="15">
        <f>_xlfn.IFERROR(VLOOKUP($C23,data!$C:$AQ,MATCH(P$9,data!$C$1:$AQ$1,0),0),CHAR(32))</f>
        <v>9.3102</v>
      </c>
      <c r="Q23" s="15">
        <f>_xlfn.IFERROR(VLOOKUP($C23,data!$C:$AQ,MATCH(Q$9,data!$C$1:$AQ$1,0),0),CHAR(32))</f>
        <v>87.36549423899442</v>
      </c>
      <c r="R23" s="15">
        <f>_xlfn.IFERROR(VLOOKUP($C23,data!$C:$AQ,MATCH(R$9,data!$C$1:$AQ$1,0),0),CHAR(32))</f>
        <v>40.84933216725191</v>
      </c>
      <c r="S23" s="15">
        <f>_xlfn.IFERROR(VLOOKUP($C23,data!$C:$AQ,MATCH(S$9,data!$C$1:$AQ$1,0),0),CHAR(32))</f>
        <v>46.516162071742514</v>
      </c>
      <c r="T23" s="15">
        <f>_xlfn.IFERROR(VLOOKUP($C23,data!$C:$AQ,MATCH(T$9,data!$C$1:$AQ$1,0),0),CHAR(32))</f>
        <v>46.800000000000004</v>
      </c>
      <c r="U23" s="15">
        <f>_xlfn.IFERROR(VLOOKUP($C23,data!$C:$AQ,MATCH(U$9,data!$C$1:$AQ$1,0),0),CHAR(32))</f>
        <v>74.52</v>
      </c>
      <c r="V23" s="15">
        <f>_xlfn.IFERROR(VLOOKUP($C23,data!$C:$AQ,MATCH(V$9,data!$C$1:$AQ$1,0),0),CHAR(32))</f>
        <v>83.34</v>
      </c>
      <c r="W23" s="15">
        <f>_xlfn.IFERROR(VLOOKUP($C23,data!$C:$AQ,MATCH(W$9,data!$C$1:$AQ$1,0),0),CHAR(32))</f>
        <v>97.7</v>
      </c>
      <c r="X23" s="15">
        <f>_xlfn.IFERROR(VLOOKUP($C23,data!$C:$AQ,MATCH(X$9,data!$C$1:$AQ$1,0),0),CHAR(32))</f>
        <v>7.19</v>
      </c>
      <c r="Y23" s="15">
        <f>_xlfn.IFERROR(VLOOKUP($C23,data!$C:$AQ,MATCH(Y$9,data!$C$1:$AQ$1,0),0),CHAR(32))</f>
        <v>13.5</v>
      </c>
      <c r="Z23" s="15">
        <f>_xlfn.IFERROR(VLOOKUP($C23,data!$C:$AQ,MATCH(Z$9,data!$C$1:$AQ$1,0),0),CHAR(32))</f>
        <v>11.09</v>
      </c>
      <c r="AA23" s="15">
        <f>_xlfn.IFERROR(VLOOKUP($C23,data!$C:$AQ,MATCH(AA$9,data!$C$1:$AQ$1,0),0),CHAR(32))</f>
        <v>13.6</v>
      </c>
      <c r="AB23" s="15">
        <f>_xlfn.IFERROR(VLOOKUP($C23,data!$C:$AQ,MATCH(AB$9,data!$C$1:$AQ$1,0),0),CHAR(32))</f>
        <v>0.2</v>
      </c>
      <c r="AC23" s="15">
        <f>_xlfn.IFERROR(VLOOKUP($C23,data!$C:$AQ,MATCH(AC$9,data!$C$1:$AQ$1,0),0),CHAR(32))</f>
        <v>0.19</v>
      </c>
      <c r="AD23" s="15">
        <f>_xlfn.IFERROR(VLOOKUP($C23,data!$C:$AQ,MATCH(AD$9,data!$C$1:$AQ$1,0),0),CHAR(32))</f>
        <v>54.1</v>
      </c>
      <c r="AE23" s="15">
        <f>_xlfn.IFERROR(VLOOKUP($C23,data!$C:$AQ,MATCH(AE$9,data!$C$1:$AQ$1,0),0),CHAR(32))</f>
        <v>62.28</v>
      </c>
      <c r="AF23" s="15">
        <f>_xlfn.IFERROR(VLOOKUP($C23,data!$C:$AQ,MATCH(AF$9,data!$C$1:$AQ$1,0),0),CHAR(32))</f>
        <v>0.12651</v>
      </c>
      <c r="AG23" s="15">
        <f>_xlfn.IFERROR(VLOOKUP($C23,data!$C:$AQ,MATCH(AG$9,data!$C$1:$AQ$1,0),0),CHAR(32))</f>
        <v>183.09</v>
      </c>
      <c r="AH23" s="15">
        <f>_xlfn.IFERROR(VLOOKUP($C23,data!$C:$AQ,MATCH(AH$9,data!$C$1:$AQ$1,0),0),CHAR(32))</f>
        <v>118.69000000000001</v>
      </c>
      <c r="AI23" s="15">
        <f>_xlfn.IFERROR(VLOOKUP($C23,data!$C:$AQ,MATCH(AI$9,data!$C$1:$AQ$1,0),0),CHAR(32))</f>
        <v>31.3</v>
      </c>
      <c r="AJ23" s="15">
        <f>_xlfn.IFERROR(VLOOKUP($C23,data!$C:$AQ,MATCH(AJ$9,data!$C$1:$AQ$1,0),0),CHAR(32))</f>
        <v>2.57</v>
      </c>
      <c r="AK23" s="15">
        <f>_xlfn.IFERROR(VLOOKUP($C23,data!$C:$AQ,MATCH(AK$9,data!$C$1:$AQ$1,0),0),CHAR(32))</f>
        <v>41.78</v>
      </c>
      <c r="AL23" s="15">
        <f>_xlfn.IFERROR(VLOOKUP($C23,data!$C:$AQ,MATCH(AL$9,data!$C$1:$AQ$1,0),0),CHAR(32))</f>
        <v>127.30000000000001</v>
      </c>
      <c r="AM23" s="15">
        <f>_xlfn.IFERROR(VLOOKUP($C23,data!$C:$AQ,MATCH(AM$9,data!$C$1:$AQ$1,0),0),CHAR(32))</f>
        <v>189.2</v>
      </c>
      <c r="AN23" s="15">
        <f>_xlfn.IFERROR(VLOOKUP($C23,data!$C:$AQ,MATCH(AN$9,data!$C$1:$AQ$1,0),0),CHAR(32))</f>
        <v>20.6</v>
      </c>
      <c r="AO23" s="15">
        <f>_xlfn.IFERROR(VLOOKUP($C23,data!$C:$AQ,MATCH(AO$9,data!$C$1:$AQ$1,0),0),CHAR(32))</f>
        <v>5.29</v>
      </c>
      <c r="AP23" s="15">
        <f>_xlfn.IFERROR(VLOOKUP($C23,data!$C:$AQ,MATCH(AP$9,data!$C$1:$AQ$1,0),0),CHAR(32))</f>
        <v>13.100000000000001</v>
      </c>
      <c r="AQ23" s="15">
        <f>_xlfn.IFERROR(VLOOKUP($C23,data!$C:$AQ,MATCH(AQ$9,data!$C$1:$AQ$1,0),0),CHAR(32))</f>
        <v>48.56</v>
      </c>
      <c r="AR23">
        <f>conteos!AP17</f>
        <v>0</v>
      </c>
    </row>
    <row r="24" spans="2:44" ht="15">
      <c r="B24" s="1">
        <f>IF(order_sel=order_region,region!A15,IF(order_sel=order_pop,region!C15,region!E15))</f>
        <v>4</v>
      </c>
      <c r="C24" s="1" t="str">
        <f>IF(order_sel=order_region,region!B15,IF(order_sel=order_pop,region!D15,region!F15))</f>
        <v>CUNDINAMARCA</v>
      </c>
      <c r="D24" s="15">
        <f>_xlfn.IFERROR(VLOOKUP($C24,data!$C:$AQ,MATCH(D$9,data!$C$1:$AQ$1,0),0),CHAR(32))</f>
        <v>0.21301630033601693</v>
      </c>
      <c r="E24" s="15">
        <f>_xlfn.IFERROR(VLOOKUP($C24,data!$C:$AQ,MATCH(E$9,data!$C$1:$AQ$1,0),0),CHAR(32))</f>
        <v>0.4604965599550204</v>
      </c>
      <c r="F24" s="15">
        <f>_xlfn.IFERROR(VLOOKUP($C24,data!$C:$AQ,MATCH(F$9,data!$C$1:$AQ$1,0),0),CHAR(32))</f>
        <v>0.72</v>
      </c>
      <c r="G24" s="15">
        <f>_xlfn.IFERROR(VLOOKUP($C24,data!$C:$AQ,MATCH(G$9,data!$C$1:$AQ$1,0),0),CHAR(32))</f>
        <v>98.5832</v>
      </c>
      <c r="H24" s="15">
        <f>_xlfn.IFERROR(VLOOKUP($C24,data!$C:$AQ,MATCH(H$9,data!$C$1:$AQ$1,0),0),CHAR(32))</f>
        <v>61.7295</v>
      </c>
      <c r="I24" s="15">
        <f>_xlfn.IFERROR(VLOOKUP($C24,data!$C:$AQ,MATCH(I$9,data!$C$1:$AQ$1,0),0),CHAR(32))</f>
        <v>0.922</v>
      </c>
      <c r="J24" s="15">
        <f>_xlfn.IFERROR(VLOOKUP($C24,data!$C:$AQ,MATCH(J$9,data!$C$1:$AQ$1,0),0),CHAR(32))</f>
        <v>11.1851</v>
      </c>
      <c r="K24" s="15">
        <f>_xlfn.IFERROR(VLOOKUP($C24,data!$C:$AQ,MATCH(K$9,data!$C$1:$AQ$1,0),0),CHAR(32))</f>
        <v>8.1048</v>
      </c>
      <c r="L24" s="15">
        <f>_xlfn.IFERROR(VLOOKUP($C24,data!$C:$AQ,MATCH(L$9,data!$C$1:$AQ$1,0),0),CHAR(32))</f>
        <v>16.4616</v>
      </c>
      <c r="M24" s="15">
        <f>_xlfn.IFERROR(VLOOKUP($C24,data!$C:$AQ,MATCH(M$9,data!$C$1:$AQ$1,0),0),CHAR(32))</f>
        <v>25.9775</v>
      </c>
      <c r="N24" s="15">
        <f>_xlfn.IFERROR(VLOOKUP($C24,data!$C:$AQ,MATCH(N$9,data!$C$1:$AQ$1,0),0),CHAR(32))</f>
        <v>26.308300000000003</v>
      </c>
      <c r="O24" s="15">
        <f>_xlfn.IFERROR(VLOOKUP($C24,data!$C:$AQ,MATCH(O$9,data!$C$1:$AQ$1,0),0),CHAR(32))</f>
        <v>0.8171000000000002</v>
      </c>
      <c r="P24" s="15">
        <f>_xlfn.IFERROR(VLOOKUP($C24,data!$C:$AQ,MATCH(P$9,data!$C$1:$AQ$1,0),0),CHAR(32))</f>
        <v>8.2523</v>
      </c>
      <c r="Q24" s="15">
        <f>_xlfn.IFERROR(VLOOKUP($C24,data!$C:$AQ,MATCH(Q$9,data!$C$1:$AQ$1,0),0),CHAR(32))</f>
        <v>76.85530666560318</v>
      </c>
      <c r="R24" s="15">
        <f>_xlfn.IFERROR(VLOOKUP($C24,data!$C:$AQ,MATCH(R$9,data!$C$1:$AQ$1,0),0),CHAR(32))</f>
        <v>40.51656557670931</v>
      </c>
      <c r="S24" s="15">
        <f>_xlfn.IFERROR(VLOOKUP($C24,data!$C:$AQ,MATCH(S$9,data!$C$1:$AQ$1,0),0),CHAR(32))</f>
        <v>36.33874108889387</v>
      </c>
      <c r="T24" s="15">
        <f>_xlfn.IFERROR(VLOOKUP($C24,data!$C:$AQ,MATCH(T$9,data!$C$1:$AQ$1,0),0),CHAR(32))</f>
        <v>52.7</v>
      </c>
      <c r="U24" s="15">
        <f>_xlfn.IFERROR(VLOOKUP($C24,data!$C:$AQ,MATCH(U$9,data!$C$1:$AQ$1,0),0),CHAR(32))</f>
        <v>74.39</v>
      </c>
      <c r="V24" s="15">
        <f>_xlfn.IFERROR(VLOOKUP($C24,data!$C:$AQ,MATCH(V$9,data!$C$1:$AQ$1,0),0),CHAR(32))</f>
        <v>77.33</v>
      </c>
      <c r="W24" s="15">
        <f>_xlfn.IFERROR(VLOOKUP($C24,data!$C:$AQ,MATCH(W$9,data!$C$1:$AQ$1,0),0),CHAR(32))</f>
        <v>97.6</v>
      </c>
      <c r="X24" s="15">
        <f>_xlfn.IFERROR(VLOOKUP($C24,data!$C:$AQ,MATCH(X$9,data!$C$1:$AQ$1,0),0),CHAR(32))</f>
        <v>11</v>
      </c>
      <c r="Y24" s="15">
        <f>_xlfn.IFERROR(VLOOKUP($C24,data!$C:$AQ,MATCH(Y$9,data!$C$1:$AQ$1,0),0),CHAR(32))</f>
        <v>10.2</v>
      </c>
      <c r="Z24" s="15">
        <f>_xlfn.IFERROR(VLOOKUP($C24,data!$C:$AQ,MATCH(Z$9,data!$C$1:$AQ$1,0),0),CHAR(32))</f>
        <v>15.379999999999999</v>
      </c>
      <c r="AA24" s="15">
        <f>_xlfn.IFERROR(VLOOKUP($C24,data!$C:$AQ,MATCH(AA$9,data!$C$1:$AQ$1,0),0),CHAR(32))</f>
        <v>18.1</v>
      </c>
      <c r="AB24" s="15">
        <f>_xlfn.IFERROR(VLOOKUP($C24,data!$C:$AQ,MATCH(AB$9,data!$C$1:$AQ$1,0),0),CHAR(32))</f>
        <v>0.12000000000000001</v>
      </c>
      <c r="AC24" s="15">
        <f>_xlfn.IFERROR(VLOOKUP($C24,data!$C:$AQ,MATCH(AC$9,data!$C$1:$AQ$1,0),0),CHAR(32))</f>
        <v>0.27999999999999997</v>
      </c>
      <c r="AD24" s="15">
        <f>_xlfn.IFERROR(VLOOKUP($C24,data!$C:$AQ,MATCH(AD$9,data!$C$1:$AQ$1,0),0),CHAR(32))</f>
        <v>58.8</v>
      </c>
      <c r="AE24" s="15">
        <f>_xlfn.IFERROR(VLOOKUP($C24,data!$C:$AQ,MATCH(AE$9,data!$C$1:$AQ$1,0),0),CHAR(32))</f>
        <v>70.71</v>
      </c>
      <c r="AF24" s="15">
        <f>_xlfn.IFERROR(VLOOKUP($C24,data!$C:$AQ,MATCH(AF$9,data!$C$1:$AQ$1,0),0),CHAR(32))</f>
        <v>0.12437</v>
      </c>
      <c r="AG24" s="15">
        <f>_xlfn.IFERROR(VLOOKUP($C24,data!$C:$AQ,MATCH(AG$9,data!$C$1:$AQ$1,0),0),CHAR(32))</f>
        <v>439.86</v>
      </c>
      <c r="AH24" s="15">
        <f>_xlfn.IFERROR(VLOOKUP($C24,data!$C:$AQ,MATCH(AH$9,data!$C$1:$AQ$1,0),0),CHAR(32))</f>
        <v>290.47</v>
      </c>
      <c r="AI24" s="15">
        <f>_xlfn.IFERROR(VLOOKUP($C24,data!$C:$AQ,MATCH(AI$9,data!$C$1:$AQ$1,0),0),CHAR(32))</f>
        <v>13.7</v>
      </c>
      <c r="AJ24" s="15">
        <f>_xlfn.IFERROR(VLOOKUP($C24,data!$C:$AQ,MATCH(AJ$9,data!$C$1:$AQ$1,0),0),CHAR(32))</f>
        <v>1.56</v>
      </c>
      <c r="AK24" s="15">
        <f>_xlfn.IFERROR(VLOOKUP($C24,data!$C:$AQ,MATCH(AK$9,data!$C$1:$AQ$1,0),0),CHAR(32))</f>
        <v>17.6</v>
      </c>
      <c r="AL24" s="15">
        <f>_xlfn.IFERROR(VLOOKUP($C24,data!$C:$AQ,MATCH(AL$9,data!$C$1:$AQ$1,0),0),CHAR(32))</f>
        <v>124.01</v>
      </c>
      <c r="AM24" s="15">
        <f>_xlfn.IFERROR(VLOOKUP($C24,data!$C:$AQ,MATCH(AM$9,data!$C$1:$AQ$1,0),0),CHAR(32))</f>
        <v>165</v>
      </c>
      <c r="AN24" s="15">
        <f>_xlfn.IFERROR(VLOOKUP($C24,data!$C:$AQ,MATCH(AN$9,data!$C$1:$AQ$1,0),0),CHAR(32))</f>
        <v>22.72</v>
      </c>
      <c r="AO24" s="15">
        <f>_xlfn.IFERROR(VLOOKUP($C24,data!$C:$AQ,MATCH(AO$9,data!$C$1:$AQ$1,0),0),CHAR(32))</f>
        <v>5.83</v>
      </c>
      <c r="AP24" s="15">
        <f>_xlfn.IFERROR(VLOOKUP($C24,data!$C:$AQ,MATCH(AP$9,data!$C$1:$AQ$1,0),0),CHAR(32))</f>
        <v>11.2</v>
      </c>
      <c r="AQ24" s="15">
        <f>_xlfn.IFERROR(VLOOKUP($C24,data!$C:$AQ,MATCH(AQ$9,data!$C$1:$AQ$1,0),0),CHAR(32))</f>
        <v>39.61</v>
      </c>
      <c r="AR24">
        <f>conteos!AP18</f>
        <v>0</v>
      </c>
    </row>
    <row r="25" spans="2:44" ht="15">
      <c r="B25" s="1">
        <f>IF(order_sel=order_region,region!A16,IF(order_sel=order_pop,region!C16,region!E16))</f>
        <v>4</v>
      </c>
      <c r="C25" s="1" t="str">
        <f>IF(order_sel=order_region,region!B16,IF(order_sel=order_pop,region!D16,region!F16))</f>
        <v>HUILA</v>
      </c>
      <c r="D25" s="15">
        <f>_xlfn.IFERROR(VLOOKUP($C25,data!$C:$AQ,MATCH(D$9,data!$C$1:$AQ$1,0),0),CHAR(32))</f>
        <v>0.32621583521895614</v>
      </c>
      <c r="E25" s="15">
        <f>_xlfn.IFERROR(VLOOKUP($C25,data!$C:$AQ,MATCH(E$9,data!$C$1:$AQ$1,0),0),CHAR(32))</f>
        <v>0.5614323212080223</v>
      </c>
      <c r="F25" s="15">
        <f>_xlfn.IFERROR(VLOOKUP($C25,data!$C:$AQ,MATCH(F$9,data!$C$1:$AQ$1,0),0),CHAR(32))</f>
        <v>0.655</v>
      </c>
      <c r="G25" s="15">
        <f>_xlfn.IFERROR(VLOOKUP($C25,data!$C:$AQ,MATCH(G$9,data!$C$1:$AQ$1,0),0),CHAR(32))</f>
        <v>98.8884</v>
      </c>
      <c r="H25" s="15">
        <f>_xlfn.IFERROR(VLOOKUP($C25,data!$C:$AQ,MATCH(H$9,data!$C$1:$AQ$1,0),0),CHAR(32))</f>
        <v>61.45660000000001</v>
      </c>
      <c r="I25" s="15">
        <f>_xlfn.IFERROR(VLOOKUP($C25,data!$C:$AQ,MATCH(I$9,data!$C$1:$AQ$1,0),0),CHAR(32))</f>
        <v>0.6164</v>
      </c>
      <c r="J25" s="15">
        <f>_xlfn.IFERROR(VLOOKUP($C25,data!$C:$AQ,MATCH(J$9,data!$C$1:$AQ$1,0),0),CHAR(32))</f>
        <v>10.9882</v>
      </c>
      <c r="K25" s="15">
        <f>_xlfn.IFERROR(VLOOKUP($C25,data!$C:$AQ,MATCH(K$9,data!$C$1:$AQ$1,0),0),CHAR(32))</f>
        <v>8.5482</v>
      </c>
      <c r="L25" s="15">
        <f>_xlfn.IFERROR(VLOOKUP($C25,data!$C:$AQ,MATCH(L$9,data!$C$1:$AQ$1,0),0),CHAR(32))</f>
        <v>15.6302</v>
      </c>
      <c r="M25" s="15">
        <f>_xlfn.IFERROR(VLOOKUP($C25,data!$C:$AQ,MATCH(M$9,data!$C$1:$AQ$1,0),0),CHAR(32))</f>
        <v>31.703799999999998</v>
      </c>
      <c r="N25" s="15">
        <f>_xlfn.IFERROR(VLOOKUP($C25,data!$C:$AQ,MATCH(N$9,data!$C$1:$AQ$1,0),0),CHAR(32))</f>
        <v>15.618100000000002</v>
      </c>
      <c r="O25" s="15">
        <f>_xlfn.IFERROR(VLOOKUP($C25,data!$C:$AQ,MATCH(O$9,data!$C$1:$AQ$1,0),0),CHAR(32))</f>
        <v>1.2956</v>
      </c>
      <c r="P25" s="15">
        <f>_xlfn.IFERROR(VLOOKUP($C25,data!$C:$AQ,MATCH(P$9,data!$C$1:$AQ$1,0),0),CHAR(32))</f>
        <v>9.0738</v>
      </c>
      <c r="Q25" s="15">
        <f>_xlfn.IFERROR(VLOOKUP($C25,data!$C:$AQ,MATCH(Q$9,data!$C$1:$AQ$1,0),0),CHAR(32))</f>
        <v>92.81773321929913</v>
      </c>
      <c r="R25" s="15">
        <f>_xlfn.IFERROR(VLOOKUP($C25,data!$C:$AQ,MATCH(R$9,data!$C$1:$AQ$1,0),0),CHAR(32))</f>
        <v>26.613588597298254</v>
      </c>
      <c r="S25" s="15">
        <f>_xlfn.IFERROR(VLOOKUP($C25,data!$C:$AQ,MATCH(S$9,data!$C$1:$AQ$1,0),0),CHAR(32))</f>
        <v>66.20414462200087</v>
      </c>
      <c r="T25" s="15">
        <f>_xlfn.IFERROR(VLOOKUP($C25,data!$C:$AQ,MATCH(T$9,data!$C$1:$AQ$1,0),0),CHAR(32))</f>
        <v>28.7</v>
      </c>
      <c r="U25" s="15">
        <f>_xlfn.IFERROR(VLOOKUP($C25,data!$C:$AQ,MATCH(U$9,data!$C$1:$AQ$1,0),0),CHAR(32))</f>
        <v>73.23</v>
      </c>
      <c r="V25" s="15">
        <f>_xlfn.IFERROR(VLOOKUP($C25,data!$C:$AQ,MATCH(V$9,data!$C$1:$AQ$1,0),0),CHAR(32))</f>
        <v>88.21</v>
      </c>
      <c r="W25" s="15">
        <f>_xlfn.IFERROR(VLOOKUP($C25,data!$C:$AQ,MATCH(W$9,data!$C$1:$AQ$1,0),0),CHAR(32))</f>
        <v>95</v>
      </c>
      <c r="X25" s="15">
        <f>_xlfn.IFERROR(VLOOKUP($C25,data!$C:$AQ,MATCH(X$9,data!$C$1:$AQ$1,0),0),CHAR(32))</f>
        <v>6.309999999999999</v>
      </c>
      <c r="Y25" s="15">
        <f>_xlfn.IFERROR(VLOOKUP($C25,data!$C:$AQ,MATCH(Y$9,data!$C$1:$AQ$1,0),0),CHAR(32))</f>
        <v>11.72</v>
      </c>
      <c r="Z25" s="15">
        <f>_xlfn.IFERROR(VLOOKUP($C25,data!$C:$AQ,MATCH(Z$9,data!$C$1:$AQ$1,0),0),CHAR(32))</f>
        <v>8.07</v>
      </c>
      <c r="AA25" s="15">
        <f>_xlfn.IFERROR(VLOOKUP($C25,data!$C:$AQ,MATCH(AA$9,data!$C$1:$AQ$1,0),0),CHAR(32))</f>
        <v>11.4</v>
      </c>
      <c r="AB25" s="15">
        <f>_xlfn.IFERROR(VLOOKUP($C25,data!$C:$AQ,MATCH(AB$9,data!$C$1:$AQ$1,0),0),CHAR(32))</f>
        <v>0.19</v>
      </c>
      <c r="AC25" s="15">
        <f>_xlfn.IFERROR(VLOOKUP($C25,data!$C:$AQ,MATCH(AC$9,data!$C$1:$AQ$1,0),0),CHAR(32))</f>
        <v>0.09000000000000001</v>
      </c>
      <c r="AD25" s="15">
        <f>_xlfn.IFERROR(VLOOKUP($C25,data!$C:$AQ,MATCH(AD$9,data!$C$1:$AQ$1,0),0),CHAR(32))</f>
        <v>40.5</v>
      </c>
      <c r="AE25" s="15">
        <f>_xlfn.IFERROR(VLOOKUP($C25,data!$C:$AQ,MATCH(AE$9,data!$C$1:$AQ$1,0),0),CHAR(32))</f>
        <v>87.69</v>
      </c>
      <c r="AF25" s="15">
        <f>_xlfn.IFERROR(VLOOKUP($C25,data!$C:$AQ,MATCH(AF$9,data!$C$1:$AQ$1,0),0),CHAR(32))</f>
        <v>0.13582</v>
      </c>
      <c r="AG25" s="15">
        <f>_xlfn.IFERROR(VLOOKUP($C25,data!$C:$AQ,MATCH(AG$9,data!$C$1:$AQ$1,0),0),CHAR(32))</f>
        <v>335.84</v>
      </c>
      <c r="AH25" s="15">
        <f>_xlfn.IFERROR(VLOOKUP($C25,data!$C:$AQ,MATCH(AH$9,data!$C$1:$AQ$1,0),0),CHAR(32))</f>
        <v>206.69</v>
      </c>
      <c r="AI25" s="15">
        <f>_xlfn.IFERROR(VLOOKUP($C25,data!$C:$AQ,MATCH(AI$9,data!$C$1:$AQ$1,0),0),CHAR(32))</f>
        <v>28.199999999999996</v>
      </c>
      <c r="AJ25" s="15">
        <f>_xlfn.IFERROR(VLOOKUP($C25,data!$C:$AQ,MATCH(AJ$9,data!$C$1:$AQ$1,0),0),CHAR(32))</f>
        <v>3.16</v>
      </c>
      <c r="AK25" s="15">
        <f>_xlfn.IFERROR(VLOOKUP($C25,data!$C:$AQ,MATCH(AK$9,data!$C$1:$AQ$1,0),0),CHAR(32))</f>
        <v>33.61</v>
      </c>
      <c r="AL25" s="15">
        <f>_xlfn.IFERROR(VLOOKUP($C25,data!$C:$AQ,MATCH(AL$9,data!$C$1:$AQ$1,0),0),CHAR(32))</f>
        <v>120.34</v>
      </c>
      <c r="AM25" s="15">
        <f>_xlfn.IFERROR(VLOOKUP($C25,data!$C:$AQ,MATCH(AM$9,data!$C$1:$AQ$1,0),0),CHAR(32))</f>
        <v>157.97</v>
      </c>
      <c r="AN25" s="15">
        <f>_xlfn.IFERROR(VLOOKUP($C25,data!$C:$AQ,MATCH(AN$9,data!$C$1:$AQ$1,0),0),CHAR(32))</f>
        <v>35.64</v>
      </c>
      <c r="AO25" s="15">
        <f>_xlfn.IFERROR(VLOOKUP($C25,data!$C:$AQ,MATCH(AO$9,data!$C$1:$AQ$1,0),0),CHAR(32))</f>
        <v>7.94</v>
      </c>
      <c r="AP25" s="15">
        <f>_xlfn.IFERROR(VLOOKUP($C25,data!$C:$AQ,MATCH(AP$9,data!$C$1:$AQ$1,0),0),CHAR(32))</f>
        <v>6.3</v>
      </c>
      <c r="AQ25" s="15">
        <f>_xlfn.IFERROR(VLOOKUP($C25,data!$C:$AQ,MATCH(AQ$9,data!$C$1:$AQ$1,0),0),CHAR(32))</f>
        <v>30.380000000000003</v>
      </c>
      <c r="AR25">
        <f>conteos!AP19</f>
        <v>1</v>
      </c>
    </row>
    <row r="26" spans="2:44" ht="15">
      <c r="B26" s="1">
        <f>IF(order_sel=order_region,region!A17,IF(order_sel=order_pop,region!C17,region!E17))</f>
        <v>4</v>
      </c>
      <c r="C26" s="1" t="str">
        <f>IF(order_sel=order_region,region!B17,IF(order_sel=order_pop,region!D17,region!F17))</f>
        <v>QUINDIO</v>
      </c>
      <c r="D26" s="15">
        <f>_xlfn.IFERROR(VLOOKUP($C26,data!$C:$AQ,MATCH(D$9,data!$C$1:$AQ$1,0),0),CHAR(32))</f>
        <v>0.16202322511386982</v>
      </c>
      <c r="E26" s="15">
        <f>_xlfn.IFERROR(VLOOKUP($C26,data!$C:$AQ,MATCH(E$9,data!$C$1:$AQ$1,0),0),CHAR(32))</f>
        <v>0.532446055771793</v>
      </c>
      <c r="F26" s="15">
        <f>_xlfn.IFERROR(VLOOKUP($C26,data!$C:$AQ,MATCH(F$9,data!$C$1:$AQ$1,0),0),CHAR(32))</f>
        <v>0.735</v>
      </c>
      <c r="G26" s="15">
        <f>_xlfn.IFERROR(VLOOKUP($C26,data!$C:$AQ,MATCH(G$9,data!$C$1:$AQ$1,0),0),CHAR(32))</f>
        <v>98.8611</v>
      </c>
      <c r="H26" s="15">
        <f>_xlfn.IFERROR(VLOOKUP($C26,data!$C:$AQ,MATCH(H$9,data!$C$1:$AQ$1,0),0),CHAR(32))</f>
        <v>86.5068</v>
      </c>
      <c r="I26" s="15">
        <f>_xlfn.IFERROR(VLOOKUP($C26,data!$C:$AQ,MATCH(I$9,data!$C$1:$AQ$1,0),0),CHAR(32))</f>
        <v>0.3785</v>
      </c>
      <c r="J26" s="15">
        <f>_xlfn.IFERROR(VLOOKUP($C26,data!$C:$AQ,MATCH(J$9,data!$C$1:$AQ$1,0),0),CHAR(32))</f>
        <v>7.3694</v>
      </c>
      <c r="K26" s="15">
        <f>_xlfn.IFERROR(VLOOKUP($C26,data!$C:$AQ,MATCH(K$9,data!$C$1:$AQ$1,0),0),CHAR(32))</f>
        <v>12.5611</v>
      </c>
      <c r="L26" s="15">
        <f>_xlfn.IFERROR(VLOOKUP($C26,data!$C:$AQ,MATCH(L$9,data!$C$1:$AQ$1,0),0),CHAR(32))</f>
        <v>24.1799</v>
      </c>
      <c r="M26" s="15">
        <f>_xlfn.IFERROR(VLOOKUP($C26,data!$C:$AQ,MATCH(M$9,data!$C$1:$AQ$1,0),0),CHAR(32))</f>
        <v>30.708600000000004</v>
      </c>
      <c r="N26" s="15">
        <f>_xlfn.IFERROR(VLOOKUP($C26,data!$C:$AQ,MATCH(N$9,data!$C$1:$AQ$1,0),0),CHAR(32))</f>
        <v>23.844</v>
      </c>
      <c r="O26" s="15">
        <f>_xlfn.IFERROR(VLOOKUP($C26,data!$C:$AQ,MATCH(O$9,data!$C$1:$AQ$1,0),0),CHAR(32))</f>
        <v>1.341</v>
      </c>
      <c r="P26" s="15">
        <f>_xlfn.IFERROR(VLOOKUP($C26,data!$C:$AQ,MATCH(P$9,data!$C$1:$AQ$1,0),0),CHAR(32))</f>
        <v>8.9416</v>
      </c>
      <c r="Q26" s="15">
        <f>_xlfn.IFERROR(VLOOKUP($C26,data!$C:$AQ,MATCH(Q$9,data!$C$1:$AQ$1,0),0),CHAR(32))</f>
        <v>84.58969911988429</v>
      </c>
      <c r="R26" s="15">
        <f>_xlfn.IFERROR(VLOOKUP($C26,data!$C:$AQ,MATCH(R$9,data!$C$1:$AQ$1,0),0),CHAR(32))</f>
        <v>40.11812836879943</v>
      </c>
      <c r="S26" s="15">
        <f>_xlfn.IFERROR(VLOOKUP($C26,data!$C:$AQ,MATCH(S$9,data!$C$1:$AQ$1,0),0),CHAR(32))</f>
        <v>44.471570751084855</v>
      </c>
      <c r="T26" s="15">
        <f>_xlfn.IFERROR(VLOOKUP($C26,data!$C:$AQ,MATCH(T$9,data!$C$1:$AQ$1,0),0),CHAR(32))</f>
        <v>47.4</v>
      </c>
      <c r="U26" s="15">
        <f>_xlfn.IFERROR(VLOOKUP($C26,data!$C:$AQ,MATCH(U$9,data!$C$1:$AQ$1,0),0),CHAR(32))</f>
        <v>74.46</v>
      </c>
      <c r="V26" s="15">
        <f>_xlfn.IFERROR(VLOOKUP($C26,data!$C:$AQ,MATCH(V$9,data!$C$1:$AQ$1,0),0),CHAR(32))</f>
        <v>81.16</v>
      </c>
      <c r="W26" s="15">
        <f>_xlfn.IFERROR(VLOOKUP($C26,data!$C:$AQ,MATCH(W$9,data!$C$1:$AQ$1,0),0),CHAR(32))</f>
        <v>99</v>
      </c>
      <c r="X26" s="15">
        <f>_xlfn.IFERROR(VLOOKUP($C26,data!$C:$AQ,MATCH(X$9,data!$C$1:$AQ$1,0),0),CHAR(32))</f>
        <v>6.92</v>
      </c>
      <c r="Y26" s="15">
        <f>_xlfn.IFERROR(VLOOKUP($C26,data!$C:$AQ,MATCH(Y$9,data!$C$1:$AQ$1,0),0),CHAR(32))</f>
        <v>9.63</v>
      </c>
      <c r="Z26" s="15">
        <f>_xlfn.IFERROR(VLOOKUP($C26,data!$C:$AQ,MATCH(Z$9,data!$C$1:$AQ$1,0),0),CHAR(32))</f>
        <v>9.33</v>
      </c>
      <c r="AA26" s="15">
        <f>_xlfn.IFERROR(VLOOKUP($C26,data!$C:$AQ,MATCH(AA$9,data!$C$1:$AQ$1,0),0),CHAR(32))</f>
        <v>13</v>
      </c>
      <c r="AB26" s="15">
        <f>_xlfn.IFERROR(VLOOKUP($C26,data!$C:$AQ,MATCH(AB$9,data!$C$1:$AQ$1,0),0),CHAR(32))</f>
        <v>0</v>
      </c>
      <c r="AC26" s="15">
        <f>_xlfn.IFERROR(VLOOKUP($C26,data!$C:$AQ,MATCH(AC$9,data!$C$1:$AQ$1,0),0),CHAR(32))</f>
        <v>0.31</v>
      </c>
      <c r="AD26" s="15">
        <f>_xlfn.IFERROR(VLOOKUP($C26,data!$C:$AQ,MATCH(AD$9,data!$C$1:$AQ$1,0),0),CHAR(32))</f>
        <v>44.6</v>
      </c>
      <c r="AE26" s="15">
        <f>_xlfn.IFERROR(VLOOKUP($C26,data!$C:$AQ,MATCH(AE$9,data!$C$1:$AQ$1,0),0),CHAR(32))</f>
        <v>62.99</v>
      </c>
      <c r="AF26" s="15">
        <f>_xlfn.IFERROR(VLOOKUP($C26,data!$C:$AQ,MATCH(AF$9,data!$C$1:$AQ$1,0),0),CHAR(32))</f>
        <v>0.12981</v>
      </c>
      <c r="AG26" s="15">
        <f>_xlfn.IFERROR(VLOOKUP($C26,data!$C:$AQ,MATCH(AG$9,data!$C$1:$AQ$1,0),0),CHAR(32))</f>
        <v>253</v>
      </c>
      <c r="AH26" s="15">
        <f>_xlfn.IFERROR(VLOOKUP($C26,data!$C:$AQ,MATCH(AH$9,data!$C$1:$AQ$1,0),0),CHAR(32))</f>
        <v>166.02</v>
      </c>
      <c r="AI26" s="15">
        <f>_xlfn.IFERROR(VLOOKUP($C26,data!$C:$AQ,MATCH(AI$9,data!$C$1:$AQ$1,0),0),CHAR(32))</f>
        <v>46.4</v>
      </c>
      <c r="AJ26" s="15">
        <f>_xlfn.IFERROR(VLOOKUP($C26,data!$C:$AQ,MATCH(AJ$9,data!$C$1:$AQ$1,0),0),CHAR(32))</f>
        <v>6.210000000000001</v>
      </c>
      <c r="AK26" s="15">
        <f>_xlfn.IFERROR(VLOOKUP($C26,data!$C:$AQ,MATCH(AK$9,data!$C$1:$AQ$1,0),0),CHAR(32))</f>
        <v>62.23</v>
      </c>
      <c r="AL26" s="15">
        <f>_xlfn.IFERROR(VLOOKUP($C26,data!$C:$AQ,MATCH(AL$9,data!$C$1:$AQ$1,0),0),CHAR(32))</f>
        <v>122.79</v>
      </c>
      <c r="AM26" s="15">
        <f>_xlfn.IFERROR(VLOOKUP($C26,data!$C:$AQ,MATCH(AM$9,data!$C$1:$AQ$1,0),0),CHAR(32))</f>
        <v>186.86</v>
      </c>
      <c r="AN26" s="15">
        <f>_xlfn.IFERROR(VLOOKUP($C26,data!$C:$AQ,MATCH(AN$9,data!$C$1:$AQ$1,0),0),CHAR(32))</f>
        <v>23.96</v>
      </c>
      <c r="AO26" s="15">
        <f>_xlfn.IFERROR(VLOOKUP($C26,data!$C:$AQ,MATCH(AO$9,data!$C$1:$AQ$1,0),0),CHAR(32))</f>
        <v>4.47</v>
      </c>
      <c r="AP26" s="15">
        <f>_xlfn.IFERROR(VLOOKUP($C26,data!$C:$AQ,MATCH(AP$9,data!$C$1:$AQ$1,0),0),CHAR(32))</f>
        <v>9</v>
      </c>
      <c r="AQ26" s="15">
        <f>_xlfn.IFERROR(VLOOKUP($C26,data!$C:$AQ,MATCH(AQ$9,data!$C$1:$AQ$1,0),0),CHAR(32))</f>
        <v>40.1</v>
      </c>
      <c r="AR26">
        <f>conteos!AP20</f>
        <v>0</v>
      </c>
    </row>
    <row r="27" spans="2:44" ht="15">
      <c r="B27" s="1">
        <f>IF(order_sel=order_region,region!A18,IF(order_sel=order_pop,region!C18,region!E18))</f>
        <v>4</v>
      </c>
      <c r="C27" s="1" t="str">
        <f>IF(order_sel=order_region,region!B18,IF(order_sel=order_pop,region!D18,region!F18))</f>
        <v>RISARALDA</v>
      </c>
      <c r="D27" s="15">
        <f>_xlfn.IFERROR(VLOOKUP($C27,data!$C:$AQ,MATCH(D$9,data!$C$1:$AQ$1,0),0),CHAR(32))</f>
        <v>0.1746722115004774</v>
      </c>
      <c r="E27" s="15">
        <f>_xlfn.IFERROR(VLOOKUP($C27,data!$C:$AQ,MATCH(E$9,data!$C$1:$AQ$1,0),0),CHAR(32))</f>
        <v>0.48283299964158904</v>
      </c>
      <c r="F27" s="15">
        <f>_xlfn.IFERROR(VLOOKUP($C27,data!$C:$AQ,MATCH(F$9,data!$C$1:$AQ$1,0),0),CHAR(32))</f>
        <v>0.7340000000000001</v>
      </c>
      <c r="G27" s="15">
        <f>_xlfn.IFERROR(VLOOKUP($C27,data!$C:$AQ,MATCH(G$9,data!$C$1:$AQ$1,0),0),CHAR(32))</f>
        <v>99.1029</v>
      </c>
      <c r="H27" s="15">
        <f>_xlfn.IFERROR(VLOOKUP($C27,data!$C:$AQ,MATCH(H$9,data!$C$1:$AQ$1,0),0),CHAR(32))</f>
        <v>60.9244</v>
      </c>
      <c r="I27" s="15">
        <f>_xlfn.IFERROR(VLOOKUP($C27,data!$C:$AQ,MATCH(I$9,data!$C$1:$AQ$1,0),0),CHAR(32))</f>
        <v>0.2929</v>
      </c>
      <c r="J27" s="15">
        <f>_xlfn.IFERROR(VLOOKUP($C27,data!$C:$AQ,MATCH(J$9,data!$C$1:$AQ$1,0),0),CHAR(32))</f>
        <v>6.5706</v>
      </c>
      <c r="K27" s="15">
        <f>_xlfn.IFERROR(VLOOKUP($C27,data!$C:$AQ,MATCH(K$9,data!$C$1:$AQ$1,0),0),CHAR(32))</f>
        <v>11.8592</v>
      </c>
      <c r="L27" s="15">
        <f>_xlfn.IFERROR(VLOOKUP($C27,data!$C:$AQ,MATCH(L$9,data!$C$1:$AQ$1,0),0),CHAR(32))</f>
        <v>22.8995</v>
      </c>
      <c r="M27" s="15">
        <f>_xlfn.IFERROR(VLOOKUP($C27,data!$C:$AQ,MATCH(M$9,data!$C$1:$AQ$1,0),0),CHAR(32))</f>
        <v>32.3874</v>
      </c>
      <c r="N27" s="15">
        <f>_xlfn.IFERROR(VLOOKUP($C27,data!$C:$AQ,MATCH(N$9,data!$C$1:$AQ$1,0),0),CHAR(32))</f>
        <v>25.348599999999998</v>
      </c>
      <c r="O27" s="15">
        <f>_xlfn.IFERROR(VLOOKUP($C27,data!$C:$AQ,MATCH(O$9,data!$C$1:$AQ$1,0),0),CHAR(32))</f>
        <v>1.4669</v>
      </c>
      <c r="P27" s="15">
        <f>_xlfn.IFERROR(VLOOKUP($C27,data!$C:$AQ,MATCH(P$9,data!$C$1:$AQ$1,0),0),CHAR(32))</f>
        <v>8.5909</v>
      </c>
      <c r="Q27" s="15">
        <f>_xlfn.IFERROR(VLOOKUP($C27,data!$C:$AQ,MATCH(Q$9,data!$C$1:$AQ$1,0),0),CHAR(32))</f>
        <v>88.61300766099305</v>
      </c>
      <c r="R27" s="15">
        <f>_xlfn.IFERROR(VLOOKUP($C27,data!$C:$AQ,MATCH(R$9,data!$C$1:$AQ$1,0),0),CHAR(32))</f>
        <v>50.14734322744708</v>
      </c>
      <c r="S27" s="15">
        <f>_xlfn.IFERROR(VLOOKUP($C27,data!$C:$AQ,MATCH(S$9,data!$C$1:$AQ$1,0),0),CHAR(32))</f>
        <v>38.46566443354596</v>
      </c>
      <c r="T27" s="15">
        <f>_xlfn.IFERROR(VLOOKUP($C27,data!$C:$AQ,MATCH(T$9,data!$C$1:$AQ$1,0),0),CHAR(32))</f>
        <v>56.599999999999994</v>
      </c>
      <c r="U27" s="15">
        <f>_xlfn.IFERROR(VLOOKUP($C27,data!$C:$AQ,MATCH(U$9,data!$C$1:$AQ$1,0),0),CHAR(32))</f>
        <v>74.67</v>
      </c>
      <c r="V27" s="15">
        <f>_xlfn.IFERROR(VLOOKUP($C27,data!$C:$AQ,MATCH(V$9,data!$C$1:$AQ$1,0),0),CHAR(32))</f>
        <v>85.13</v>
      </c>
      <c r="W27" s="15">
        <f>_xlfn.IFERROR(VLOOKUP($C27,data!$C:$AQ,MATCH(W$9,data!$C$1:$AQ$1,0),0),CHAR(32))</f>
        <v>99.6</v>
      </c>
      <c r="X27" s="15">
        <f>_xlfn.IFERROR(VLOOKUP($C27,data!$C:$AQ,MATCH(X$9,data!$C$1:$AQ$1,0),0),CHAR(32))</f>
        <v>7.91</v>
      </c>
      <c r="Y27" s="15">
        <f>_xlfn.IFERROR(VLOOKUP($C27,data!$C:$AQ,MATCH(Y$9,data!$C$1:$AQ$1,0),0),CHAR(32))</f>
        <v>10.39</v>
      </c>
      <c r="Z27" s="15">
        <f>_xlfn.IFERROR(VLOOKUP($C27,data!$C:$AQ,MATCH(Z$9,data!$C$1:$AQ$1,0),0),CHAR(32))</f>
        <v>9.92</v>
      </c>
      <c r="AA27" s="15">
        <f>_xlfn.IFERROR(VLOOKUP($C27,data!$C:$AQ,MATCH(AA$9,data!$C$1:$AQ$1,0),0),CHAR(32))</f>
        <v>10.9</v>
      </c>
      <c r="AB27" s="15">
        <f>_xlfn.IFERROR(VLOOKUP($C27,data!$C:$AQ,MATCH(AB$9,data!$C$1:$AQ$1,0),0),CHAR(32))</f>
        <v>0.9600000000000001</v>
      </c>
      <c r="AC27" s="15">
        <f>_xlfn.IFERROR(VLOOKUP($C27,data!$C:$AQ,MATCH(AC$9,data!$C$1:$AQ$1,0),0),CHAR(32))</f>
        <v>0.54</v>
      </c>
      <c r="AD27" s="15">
        <f>_xlfn.IFERROR(VLOOKUP($C27,data!$C:$AQ,MATCH(AD$9,data!$C$1:$AQ$1,0),0),CHAR(32))</f>
        <v>59.699999999999996</v>
      </c>
      <c r="AE27" s="15">
        <f>_xlfn.IFERROR(VLOOKUP($C27,data!$C:$AQ,MATCH(AE$9,data!$C$1:$AQ$1,0),0),CHAR(32))</f>
        <v>66.79</v>
      </c>
      <c r="AF27" s="15">
        <f>_xlfn.IFERROR(VLOOKUP($C27,data!$C:$AQ,MATCH(AF$9,data!$C$1:$AQ$1,0),0),CHAR(32))</f>
        <v>0.11935</v>
      </c>
      <c r="AG27" s="15">
        <f>_xlfn.IFERROR(VLOOKUP($C27,data!$C:$AQ,MATCH(AG$9,data!$C$1:$AQ$1,0),0),CHAR(32))</f>
        <v>228.02</v>
      </c>
      <c r="AH27" s="15">
        <f>_xlfn.IFERROR(VLOOKUP($C27,data!$C:$AQ,MATCH(AH$9,data!$C$1:$AQ$1,0),0),CHAR(32))</f>
        <v>151.6</v>
      </c>
      <c r="AI27" s="15">
        <f>_xlfn.IFERROR(VLOOKUP($C27,data!$C:$AQ,MATCH(AI$9,data!$C$1:$AQ$1,0),0),CHAR(32))</f>
        <v>49.8</v>
      </c>
      <c r="AJ27" s="15">
        <f>_xlfn.IFERROR(VLOOKUP($C27,data!$C:$AQ,MATCH(AJ$9,data!$C$1:$AQ$1,0),0),CHAR(32))</f>
        <v>5.08</v>
      </c>
      <c r="AK27" s="15">
        <f>_xlfn.IFERROR(VLOOKUP($C27,data!$C:$AQ,MATCH(AK$9,data!$C$1:$AQ$1,0),0),CHAR(32))</f>
        <v>53.56</v>
      </c>
      <c r="AL27" s="15">
        <f>_xlfn.IFERROR(VLOOKUP($C27,data!$C:$AQ,MATCH(AL$9,data!$C$1:$AQ$1,0),0),CHAR(32))</f>
        <v>116.02</v>
      </c>
      <c r="AM27" s="15">
        <f>_xlfn.IFERROR(VLOOKUP($C27,data!$C:$AQ,MATCH(AM$9,data!$C$1:$AQ$1,0),0),CHAR(32))</f>
        <v>168.21</v>
      </c>
      <c r="AN27" s="15">
        <f>_xlfn.IFERROR(VLOOKUP($C27,data!$C:$AQ,MATCH(AN$9,data!$C$1:$AQ$1,0),0),CHAR(32))</f>
        <v>27.43</v>
      </c>
      <c r="AO27" s="15">
        <f>_xlfn.IFERROR(VLOOKUP($C27,data!$C:$AQ,MATCH(AO$9,data!$C$1:$AQ$1,0),0),CHAR(32))</f>
        <v>4.94</v>
      </c>
      <c r="AP27" s="15">
        <f>_xlfn.IFERROR(VLOOKUP($C27,data!$C:$AQ,MATCH(AP$9,data!$C$1:$AQ$1,0),0),CHAR(32))</f>
        <v>11.8</v>
      </c>
      <c r="AQ27" s="15">
        <f>_xlfn.IFERROR(VLOOKUP($C27,data!$C:$AQ,MATCH(AQ$9,data!$C$1:$AQ$1,0),0),CHAR(32))</f>
        <v>47.35</v>
      </c>
      <c r="AR27">
        <f>conteos!AP21</f>
        <v>0</v>
      </c>
    </row>
    <row r="28" spans="2:44" ht="15">
      <c r="B28" s="1">
        <f>IF(order_sel=order_region,region!A19,IF(order_sel=order_pop,region!C19,region!E19))</f>
        <v>4</v>
      </c>
      <c r="C28" s="1" t="str">
        <f>IF(order_sel=order_region,region!B19,IF(order_sel=order_pop,region!D19,region!F19))</f>
        <v>TOLIMA</v>
      </c>
      <c r="D28" s="15">
        <f>_xlfn.IFERROR(VLOOKUP($C28,data!$C:$AQ,MATCH(D$9,data!$C$1:$AQ$1,0),0),CHAR(32))</f>
        <v>0.2984942672506092</v>
      </c>
      <c r="E28" s="15">
        <f>_xlfn.IFERROR(VLOOKUP($C28,data!$C:$AQ,MATCH(E$9,data!$C$1:$AQ$1,0),0),CHAR(32))</f>
        <v>0.5343201041461277</v>
      </c>
      <c r="F28" s="15">
        <f>_xlfn.IFERROR(VLOOKUP($C28,data!$C:$AQ,MATCH(F$9,data!$C$1:$AQ$1,0),0),CHAR(32))</f>
        <v>0.735</v>
      </c>
      <c r="G28" s="15">
        <f>_xlfn.IFERROR(VLOOKUP($C28,data!$C:$AQ,MATCH(G$9,data!$C$1:$AQ$1,0),0),CHAR(32))</f>
        <v>98.9333</v>
      </c>
      <c r="H28" s="15">
        <f>_xlfn.IFERROR(VLOOKUP($C28,data!$C:$AQ,MATCH(H$9,data!$C$1:$AQ$1,0),0),CHAR(32))</f>
        <v>54.3601</v>
      </c>
      <c r="I28" s="15">
        <f>_xlfn.IFERROR(VLOOKUP($C28,data!$C:$AQ,MATCH(I$9,data!$C$1:$AQ$1,0),0),CHAR(32))</f>
        <v>1.8195</v>
      </c>
      <c r="J28" s="15">
        <f>_xlfn.IFERROR(VLOOKUP($C28,data!$C:$AQ,MATCH(J$9,data!$C$1:$AQ$1,0),0),CHAR(32))</f>
        <v>10.6978</v>
      </c>
      <c r="K28" s="15">
        <f>_xlfn.IFERROR(VLOOKUP($C28,data!$C:$AQ,MATCH(K$9,data!$C$1:$AQ$1,0),0),CHAR(32))</f>
        <v>10.0218</v>
      </c>
      <c r="L28" s="15">
        <f>_xlfn.IFERROR(VLOOKUP($C28,data!$C:$AQ,MATCH(L$9,data!$C$1:$AQ$1,0),0),CHAR(32))</f>
        <v>18.6846</v>
      </c>
      <c r="M28" s="15">
        <f>_xlfn.IFERROR(VLOOKUP($C28,data!$C:$AQ,MATCH(M$9,data!$C$1:$AQ$1,0),0),CHAR(32))</f>
        <v>27.3079</v>
      </c>
      <c r="N28" s="15">
        <f>_xlfn.IFERROR(VLOOKUP($C28,data!$C:$AQ,MATCH(N$9,data!$C$1:$AQ$1,0),0),CHAR(32))</f>
        <v>20.4703</v>
      </c>
      <c r="O28" s="15">
        <f>_xlfn.IFERROR(VLOOKUP($C28,data!$C:$AQ,MATCH(O$9,data!$C$1:$AQ$1,0),0),CHAR(32))</f>
        <v>2.0775</v>
      </c>
      <c r="P28" s="15">
        <f>_xlfn.IFERROR(VLOOKUP($C28,data!$C:$AQ,MATCH(P$9,data!$C$1:$AQ$1,0),0),CHAR(32))</f>
        <v>9.1191</v>
      </c>
      <c r="Q28" s="15">
        <f>_xlfn.IFERROR(VLOOKUP($C28,data!$C:$AQ,MATCH(Q$9,data!$C$1:$AQ$1,0),0),CHAR(32))</f>
        <v>84.47635379552706</v>
      </c>
      <c r="R28" s="15">
        <f>_xlfn.IFERROR(VLOOKUP($C28,data!$C:$AQ,MATCH(R$9,data!$C$1:$AQ$1,0),0),CHAR(32))</f>
        <v>31.946623229453643</v>
      </c>
      <c r="S28" s="15">
        <f>_xlfn.IFERROR(VLOOKUP($C28,data!$C:$AQ,MATCH(S$9,data!$C$1:$AQ$1,0),0),CHAR(32))</f>
        <v>52.52973056607342</v>
      </c>
      <c r="T28" s="15">
        <f>_xlfn.IFERROR(VLOOKUP($C28,data!$C:$AQ,MATCH(T$9,data!$C$1:$AQ$1,0),0),CHAR(32))</f>
        <v>37.8</v>
      </c>
      <c r="U28" s="15">
        <f>_xlfn.IFERROR(VLOOKUP($C28,data!$C:$AQ,MATCH(U$9,data!$C$1:$AQ$1,0),0),CHAR(32))</f>
        <v>73.32</v>
      </c>
      <c r="V28" s="15">
        <f>_xlfn.IFERROR(VLOOKUP($C28,data!$C:$AQ,MATCH(V$9,data!$C$1:$AQ$1,0),0),CHAR(32))</f>
        <v>84.73</v>
      </c>
      <c r="W28" s="15">
        <f>_xlfn.IFERROR(VLOOKUP($C28,data!$C:$AQ,MATCH(W$9,data!$C$1:$AQ$1,0),0),CHAR(32))</f>
        <v>98.5</v>
      </c>
      <c r="X28" s="15">
        <f>_xlfn.IFERROR(VLOOKUP($C28,data!$C:$AQ,MATCH(X$9,data!$C$1:$AQ$1,0),0),CHAR(32))</f>
        <v>6.49</v>
      </c>
      <c r="Y28" s="15">
        <f>_xlfn.IFERROR(VLOOKUP($C28,data!$C:$AQ,MATCH(Y$9,data!$C$1:$AQ$1,0),0),CHAR(32))</f>
        <v>10.7</v>
      </c>
      <c r="Z28" s="15">
        <f>_xlfn.IFERROR(VLOOKUP($C28,data!$C:$AQ,MATCH(Z$9,data!$C$1:$AQ$1,0),0),CHAR(32))</f>
        <v>10.5</v>
      </c>
      <c r="AA28" s="15">
        <f>_xlfn.IFERROR(VLOOKUP($C28,data!$C:$AQ,MATCH(AA$9,data!$C$1:$AQ$1,0),0),CHAR(32))</f>
        <v>11.799999999999999</v>
      </c>
      <c r="AB28" s="15">
        <f>_xlfn.IFERROR(VLOOKUP($C28,data!$C:$AQ,MATCH(AB$9,data!$C$1:$AQ$1,0),0),CHAR(32))</f>
        <v>0.15</v>
      </c>
      <c r="AC28" s="15">
        <f>_xlfn.IFERROR(VLOOKUP($C28,data!$C:$AQ,MATCH(AC$9,data!$C$1:$AQ$1,0),0),CHAR(32))</f>
        <v>0.5</v>
      </c>
      <c r="AD28" s="15">
        <f>_xlfn.IFERROR(VLOOKUP($C28,data!$C:$AQ,MATCH(AD$9,data!$C$1:$AQ$1,0),0),CHAR(32))</f>
        <v>48.3</v>
      </c>
      <c r="AE28" s="15">
        <f>_xlfn.IFERROR(VLOOKUP($C28,data!$C:$AQ,MATCH(AE$9,data!$C$1:$AQ$1,0),0),CHAR(32))</f>
        <v>76.94</v>
      </c>
      <c r="AF28" s="15">
        <f>_xlfn.IFERROR(VLOOKUP($C28,data!$C:$AQ,MATCH(AF$9,data!$C$1:$AQ$1,0),0),CHAR(32))</f>
        <v>0.13312</v>
      </c>
      <c r="AG28" s="15">
        <f>_xlfn.IFERROR(VLOOKUP($C28,data!$C:$AQ,MATCH(AG$9,data!$C$1:$AQ$1,0),0),CHAR(32))</f>
        <v>186.95</v>
      </c>
      <c r="AH28" s="15">
        <f>_xlfn.IFERROR(VLOOKUP($C28,data!$C:$AQ,MATCH(AH$9,data!$C$1:$AQ$1,0),0),CHAR(32))</f>
        <v>119.99000000000001</v>
      </c>
      <c r="AI28" s="15">
        <f>_xlfn.IFERROR(VLOOKUP($C28,data!$C:$AQ,MATCH(AI$9,data!$C$1:$AQ$1,0),0),CHAR(32))</f>
        <v>29.600000000000005</v>
      </c>
      <c r="AJ28" s="15">
        <f>_xlfn.IFERROR(VLOOKUP($C28,data!$C:$AQ,MATCH(AJ$9,data!$C$1:$AQ$1,0),0),CHAR(32))</f>
        <v>4.07</v>
      </c>
      <c r="AK28" s="15">
        <f>_xlfn.IFERROR(VLOOKUP($C28,data!$C:$AQ,MATCH(AK$9,data!$C$1:$AQ$1,0),0),CHAR(32))</f>
        <v>35.62</v>
      </c>
      <c r="AL28" s="15">
        <f>_xlfn.IFERROR(VLOOKUP($C28,data!$C:$AQ,MATCH(AL$9,data!$C$1:$AQ$1,0),0),CHAR(32))</f>
        <v>157.71</v>
      </c>
      <c r="AM28" s="15">
        <f>_xlfn.IFERROR(VLOOKUP($C28,data!$C:$AQ,MATCH(AM$9,data!$C$1:$AQ$1,0),0),CHAR(32))</f>
        <v>207.99</v>
      </c>
      <c r="AN28" s="15">
        <f>_xlfn.IFERROR(VLOOKUP($C28,data!$C:$AQ,MATCH(AN$9,data!$C$1:$AQ$1,0),0),CHAR(32))</f>
        <v>34.24</v>
      </c>
      <c r="AO28" s="15">
        <f>_xlfn.IFERROR(VLOOKUP($C28,data!$C:$AQ,MATCH(AO$9,data!$C$1:$AQ$1,0),0),CHAR(32))</f>
        <v>9.1</v>
      </c>
      <c r="AP28" s="15">
        <f>_xlfn.IFERROR(VLOOKUP($C28,data!$C:$AQ,MATCH(AP$9,data!$C$1:$AQ$1,0),0),CHAR(32))</f>
        <v>8.9</v>
      </c>
      <c r="AQ28" s="15">
        <f>_xlfn.IFERROR(VLOOKUP($C28,data!$C:$AQ,MATCH(AQ$9,data!$C$1:$AQ$1,0),0),CHAR(32))</f>
        <v>34.32</v>
      </c>
      <c r="AR28">
        <f>conteos!AP22</f>
        <v>1</v>
      </c>
    </row>
    <row r="29" spans="2:44" ht="15">
      <c r="B29" s="1">
        <f>IF(order_sel=order_region,region!A20,IF(order_sel=order_pop,region!C20,region!E20))</f>
        <v>5</v>
      </c>
      <c r="C29" s="1" t="str">
        <f>IF(order_sel=order_region,region!B20,IF(order_sel=order_pop,region!D20,region!F20))</f>
        <v>BOYACA</v>
      </c>
      <c r="D29" s="15">
        <f>_xlfn.IFERROR(VLOOKUP($C29,data!$C:$AQ,MATCH(D$9,data!$C$1:$AQ$1,0),0),CHAR(32))</f>
        <v>0.30765119141870756</v>
      </c>
      <c r="E29" s="15">
        <f>_xlfn.IFERROR(VLOOKUP($C29,data!$C:$AQ,MATCH(E$9,data!$C$1:$AQ$1,0),0),CHAR(32))</f>
        <v>0.5356922825442835</v>
      </c>
      <c r="F29" s="15">
        <f>_xlfn.IFERROR(VLOOKUP($C29,data!$C:$AQ,MATCH(F$9,data!$C$1:$AQ$1,0),0),CHAR(32))</f>
        <v>0.711</v>
      </c>
      <c r="G29" s="15">
        <f>_xlfn.IFERROR(VLOOKUP($C29,data!$C:$AQ,MATCH(G$9,data!$C$1:$AQ$1,0),0),CHAR(32))</f>
        <v>99.1926</v>
      </c>
      <c r="H29" s="15">
        <f>_xlfn.IFERROR(VLOOKUP($C29,data!$C:$AQ,MATCH(H$9,data!$C$1:$AQ$1,0),0),CHAR(32))</f>
        <v>64.5724</v>
      </c>
      <c r="I29" s="15">
        <f>_xlfn.IFERROR(VLOOKUP($C29,data!$C:$AQ,MATCH(I$9,data!$C$1:$AQ$1,0),0),CHAR(32))</f>
        <v>0.6715</v>
      </c>
      <c r="J29" s="15">
        <f>_xlfn.IFERROR(VLOOKUP($C29,data!$C:$AQ,MATCH(J$9,data!$C$1:$AQ$1,0),0),CHAR(32))</f>
        <v>8.9292</v>
      </c>
      <c r="K29" s="15">
        <f>_xlfn.IFERROR(VLOOKUP($C29,data!$C:$AQ,MATCH(K$9,data!$C$1:$AQ$1,0),0),CHAR(32))</f>
        <v>7.431499999999999</v>
      </c>
      <c r="L29" s="15">
        <f>_xlfn.IFERROR(VLOOKUP($C29,data!$C:$AQ,MATCH(L$9,data!$C$1:$AQ$1,0),0),CHAR(32))</f>
        <v>14.763099999999998</v>
      </c>
      <c r="M29" s="15">
        <f>_xlfn.IFERROR(VLOOKUP($C29,data!$C:$AQ,MATCH(M$9,data!$C$1:$AQ$1,0),0),CHAR(32))</f>
        <v>33.6122</v>
      </c>
      <c r="N29" s="15">
        <f>_xlfn.IFERROR(VLOOKUP($C29,data!$C:$AQ,MATCH(N$9,data!$C$1:$AQ$1,0),0),CHAR(32))</f>
        <v>20.2782</v>
      </c>
      <c r="O29" s="15">
        <f>_xlfn.IFERROR(VLOOKUP($C29,data!$C:$AQ,MATCH(O$9,data!$C$1:$AQ$1,0),0),CHAR(32))</f>
        <v>0.9480999999999999</v>
      </c>
      <c r="P29" s="15">
        <f>_xlfn.IFERROR(VLOOKUP($C29,data!$C:$AQ,MATCH(P$9,data!$C$1:$AQ$1,0),0),CHAR(32))</f>
        <v>9.9331</v>
      </c>
      <c r="Q29" s="15">
        <f>_xlfn.IFERROR(VLOOKUP($C29,data!$C:$AQ,MATCH(Q$9,data!$C$1:$AQ$1,0),0),CHAR(32))</f>
        <v>86.80177447993248</v>
      </c>
      <c r="R29" s="15">
        <f>_xlfn.IFERROR(VLOOKUP($C29,data!$C:$AQ,MATCH(R$9,data!$C$1:$AQ$1,0),0),CHAR(32))</f>
        <v>32.14699012613157</v>
      </c>
      <c r="S29" s="15">
        <f>_xlfn.IFERROR(VLOOKUP($C29,data!$C:$AQ,MATCH(S$9,data!$C$1:$AQ$1,0),0),CHAR(32))</f>
        <v>54.6547843538009</v>
      </c>
      <c r="T29" s="15">
        <f>_xlfn.IFERROR(VLOOKUP($C29,data!$C:$AQ,MATCH(T$9,data!$C$1:$AQ$1,0),0),CHAR(32))</f>
        <v>37</v>
      </c>
      <c r="U29" s="15">
        <f>_xlfn.IFERROR(VLOOKUP($C29,data!$C:$AQ,MATCH(U$9,data!$C$1:$AQ$1,0),0),CHAR(32))</f>
        <v>75.32</v>
      </c>
      <c r="V29" s="15">
        <f>_xlfn.IFERROR(VLOOKUP($C29,data!$C:$AQ,MATCH(V$9,data!$C$1:$AQ$1,0),0),CHAR(32))</f>
        <v>86.84</v>
      </c>
      <c r="W29" s="15">
        <f>_xlfn.IFERROR(VLOOKUP($C29,data!$C:$AQ,MATCH(W$9,data!$C$1:$AQ$1,0),0),CHAR(32))</f>
        <v>94.8</v>
      </c>
      <c r="X29" s="15">
        <f>_xlfn.IFERROR(VLOOKUP($C29,data!$C:$AQ,MATCH(X$9,data!$C$1:$AQ$1,0),0),CHAR(32))</f>
        <v>9.18</v>
      </c>
      <c r="Y29" s="15">
        <f>_xlfn.IFERROR(VLOOKUP($C29,data!$C:$AQ,MATCH(Y$9,data!$C$1:$AQ$1,0),0),CHAR(32))</f>
        <v>16.74</v>
      </c>
      <c r="Z29" s="15">
        <f>_xlfn.IFERROR(VLOOKUP($C29,data!$C:$AQ,MATCH(Z$9,data!$C$1:$AQ$1,0),0),CHAR(32))</f>
        <v>9.090000000000002</v>
      </c>
      <c r="AA29" s="15">
        <f>_xlfn.IFERROR(VLOOKUP($C29,data!$C:$AQ,MATCH(AA$9,data!$C$1:$AQ$1,0),0),CHAR(32))</f>
        <v>11</v>
      </c>
      <c r="AB29" s="15">
        <f>_xlfn.IFERROR(VLOOKUP($C29,data!$C:$AQ,MATCH(AB$9,data!$C$1:$AQ$1,0),0),CHAR(32))</f>
        <v>0.32</v>
      </c>
      <c r="AC29" s="15">
        <f>_xlfn.IFERROR(VLOOKUP($C29,data!$C:$AQ,MATCH(AC$9,data!$C$1:$AQ$1,0),0),CHAR(32))</f>
        <v>0.23</v>
      </c>
      <c r="AD29" s="15">
        <f>_xlfn.IFERROR(VLOOKUP($C29,data!$C:$AQ,MATCH(AD$9,data!$C$1:$AQ$1,0),0),CHAR(32))</f>
        <v>57.2</v>
      </c>
      <c r="AE29" s="15">
        <f>_xlfn.IFERROR(VLOOKUP($C29,data!$C:$AQ,MATCH(AE$9,data!$C$1:$AQ$1,0),0),CHAR(32))</f>
        <v>64.96</v>
      </c>
      <c r="AF29" s="15">
        <f>_xlfn.IFERROR(VLOOKUP($C29,data!$C:$AQ,MATCH(AF$9,data!$C$1:$AQ$1,0),0),CHAR(32))</f>
        <v>0.10136</v>
      </c>
      <c r="AG29" s="15">
        <f>_xlfn.IFERROR(VLOOKUP($C29,data!$C:$AQ,MATCH(AG$9,data!$C$1:$AQ$1,0),0),CHAR(32))</f>
        <v>337.15</v>
      </c>
      <c r="AH29" s="15">
        <f>_xlfn.IFERROR(VLOOKUP($C29,data!$C:$AQ,MATCH(AH$9,data!$C$1:$AQ$1,0),0),CHAR(32))</f>
        <v>219.66</v>
      </c>
      <c r="AI29" s="15">
        <f>_xlfn.IFERROR(VLOOKUP($C29,data!$C:$AQ,MATCH(AI$9,data!$C$1:$AQ$1,0),0),CHAR(32))</f>
        <v>9.2</v>
      </c>
      <c r="AJ29" s="15">
        <f>_xlfn.IFERROR(VLOOKUP($C29,data!$C:$AQ,MATCH(AJ$9,data!$C$1:$AQ$1,0),0),CHAR(32))</f>
        <v>1.23</v>
      </c>
      <c r="AK29" s="15">
        <f>_xlfn.IFERROR(VLOOKUP($C29,data!$C:$AQ,MATCH(AK$9,data!$C$1:$AQ$1,0),0),CHAR(32))</f>
        <v>10.23</v>
      </c>
      <c r="AL29" s="15">
        <f>_xlfn.IFERROR(VLOOKUP($C29,data!$C:$AQ,MATCH(AL$9,data!$C$1:$AQ$1,0),0),CHAR(32))</f>
        <v>112.17</v>
      </c>
      <c r="AM29" s="15">
        <f>_xlfn.IFERROR(VLOOKUP($C29,data!$C:$AQ,MATCH(AM$9,data!$C$1:$AQ$1,0),0),CHAR(32))</f>
        <v>147.09</v>
      </c>
      <c r="AN29" s="15">
        <f>_xlfn.IFERROR(VLOOKUP($C29,data!$C:$AQ,MATCH(AN$9,data!$C$1:$AQ$1,0),0),CHAR(32))</f>
        <v>24.55</v>
      </c>
      <c r="AO29" s="15">
        <f>_xlfn.IFERROR(VLOOKUP($C29,data!$C:$AQ,MATCH(AO$9,data!$C$1:$AQ$1,0),0),CHAR(32))</f>
        <v>5.98</v>
      </c>
      <c r="AP29" s="15">
        <f>_xlfn.IFERROR(VLOOKUP($C29,data!$C:$AQ,MATCH(AP$9,data!$C$1:$AQ$1,0),0),CHAR(32))</f>
        <v>8.9</v>
      </c>
      <c r="AQ29" s="15">
        <f>_xlfn.IFERROR(VLOOKUP($C29,data!$C:$AQ,MATCH(AQ$9,data!$C$1:$AQ$1,0),0),CHAR(32))</f>
        <v>45.57</v>
      </c>
      <c r="AR29">
        <f>conteos!AP23</f>
        <v>1</v>
      </c>
    </row>
    <row r="30" spans="2:44" ht="15">
      <c r="B30" s="1">
        <f>IF(order_sel=order_region,region!A21,IF(order_sel=order_pop,region!C21,region!E21))</f>
        <v>5</v>
      </c>
      <c r="C30" s="1" t="str">
        <f>IF(order_sel=order_region,region!B21,IF(order_sel=order_pop,region!D21,region!F21))</f>
        <v>CESAR</v>
      </c>
      <c r="D30" s="15">
        <f>_xlfn.IFERROR(VLOOKUP($C30,data!$C:$AQ,MATCH(D$9,data!$C$1:$AQ$1,0),0),CHAR(32))</f>
        <v>0.4472830349254007</v>
      </c>
      <c r="E30" s="15">
        <f>_xlfn.IFERROR(VLOOKUP($C30,data!$C:$AQ,MATCH(E$9,data!$C$1:$AQ$1,0),0),CHAR(32))</f>
        <v>0.5142575132582675</v>
      </c>
      <c r="F30" s="15">
        <f>_xlfn.IFERROR(VLOOKUP($C30,data!$C:$AQ,MATCH(F$9,data!$C$1:$AQ$1,0),0),CHAR(32))</f>
        <v>0.578</v>
      </c>
      <c r="G30" s="15">
        <f>_xlfn.IFERROR(VLOOKUP($C30,data!$C:$AQ,MATCH(G$9,data!$C$1:$AQ$1,0),0),CHAR(32))</f>
        <v>99.0579</v>
      </c>
      <c r="H30" s="15">
        <f>_xlfn.IFERROR(VLOOKUP($C30,data!$C:$AQ,MATCH(H$9,data!$C$1:$AQ$1,0),0),CHAR(32))</f>
        <v>44.4667</v>
      </c>
      <c r="I30" s="15">
        <f>_xlfn.IFERROR(VLOOKUP($C30,data!$C:$AQ,MATCH(I$9,data!$C$1:$AQ$1,0),0),CHAR(32))</f>
        <v>3.8853</v>
      </c>
      <c r="J30" s="15">
        <f>_xlfn.IFERROR(VLOOKUP($C30,data!$C:$AQ,MATCH(J$9,data!$C$1:$AQ$1,0),0),CHAR(32))</f>
        <v>24.5352</v>
      </c>
      <c r="K30" s="15">
        <f>_xlfn.IFERROR(VLOOKUP($C30,data!$C:$AQ,MATCH(K$9,data!$C$1:$AQ$1,0),0),CHAR(32))</f>
        <v>8.4162</v>
      </c>
      <c r="L30" s="15">
        <f>_xlfn.IFERROR(VLOOKUP($C30,data!$C:$AQ,MATCH(L$9,data!$C$1:$AQ$1,0),0),CHAR(32))</f>
        <v>15.6831</v>
      </c>
      <c r="M30" s="15">
        <f>_xlfn.IFERROR(VLOOKUP($C30,data!$C:$AQ,MATCH(M$9,data!$C$1:$AQ$1,0),0),CHAR(32))</f>
        <v>40.3282</v>
      </c>
      <c r="N30" s="15">
        <f>_xlfn.IFERROR(VLOOKUP($C30,data!$C:$AQ,MATCH(N$9,data!$C$1:$AQ$1,0),0),CHAR(32))</f>
        <v>9.3141</v>
      </c>
      <c r="O30" s="15">
        <f>_xlfn.IFERROR(VLOOKUP($C30,data!$C:$AQ,MATCH(O$9,data!$C$1:$AQ$1,0),0),CHAR(32))</f>
        <v>2.4077</v>
      </c>
      <c r="P30" s="15">
        <f>_xlfn.IFERROR(VLOOKUP($C30,data!$C:$AQ,MATCH(P$9,data!$C$1:$AQ$1,0),0),CHAR(32))</f>
        <v>9.2898</v>
      </c>
      <c r="Q30" s="15">
        <f>_xlfn.IFERROR(VLOOKUP($C30,data!$C:$AQ,MATCH(Q$9,data!$C$1:$AQ$1,0),0),CHAR(32))</f>
        <v>111.23767628360281</v>
      </c>
      <c r="R30" s="15">
        <f>_xlfn.IFERROR(VLOOKUP($C30,data!$C:$AQ,MATCH(R$9,data!$C$1:$AQ$1,0),0),CHAR(32))</f>
        <v>30.298391260851325</v>
      </c>
      <c r="S30" s="15">
        <f>_xlfn.IFERROR(VLOOKUP($C30,data!$C:$AQ,MATCH(S$9,data!$C$1:$AQ$1,0),0),CHAR(32))</f>
        <v>80.93928502275148</v>
      </c>
      <c r="T30" s="15">
        <f>_xlfn.IFERROR(VLOOKUP($C30,data!$C:$AQ,MATCH(T$9,data!$C$1:$AQ$1,0),0),CHAR(32))</f>
        <v>27.200000000000003</v>
      </c>
      <c r="U30" s="15">
        <f>_xlfn.IFERROR(VLOOKUP($C30,data!$C:$AQ,MATCH(U$9,data!$C$1:$AQ$1,0),0),CHAR(32))</f>
        <v>73.78</v>
      </c>
      <c r="V30" s="15">
        <f>_xlfn.IFERROR(VLOOKUP($C30,data!$C:$AQ,MATCH(V$9,data!$C$1:$AQ$1,0),0),CHAR(32))</f>
        <v>100.16000000000001</v>
      </c>
      <c r="W30" s="15">
        <f>_xlfn.IFERROR(VLOOKUP($C30,data!$C:$AQ,MATCH(W$9,data!$C$1:$AQ$1,0),0),CHAR(32))</f>
        <v>98.7</v>
      </c>
      <c r="X30" s="15">
        <f>_xlfn.IFERROR(VLOOKUP($C30,data!$C:$AQ,MATCH(X$9,data!$C$1:$AQ$1,0),0),CHAR(32))</f>
        <v>8.18</v>
      </c>
      <c r="Y30" s="15">
        <f>_xlfn.IFERROR(VLOOKUP($C30,data!$C:$AQ,MATCH(Y$9,data!$C$1:$AQ$1,0),0),CHAR(32))</f>
        <v>11.71</v>
      </c>
      <c r="Z30" s="15">
        <f>_xlfn.IFERROR(VLOOKUP($C30,data!$C:$AQ,MATCH(Z$9,data!$C$1:$AQ$1,0),0),CHAR(32))</f>
        <v>12.99</v>
      </c>
      <c r="AA30" s="15">
        <f>_xlfn.IFERROR(VLOOKUP($C30,data!$C:$AQ,MATCH(AA$9,data!$C$1:$AQ$1,0),0),CHAR(32))</f>
        <v>15.9</v>
      </c>
      <c r="AB30" s="15">
        <f>_xlfn.IFERROR(VLOOKUP($C30,data!$C:$AQ,MATCH(AB$9,data!$C$1:$AQ$1,0),0),CHAR(32))</f>
        <v>0.83</v>
      </c>
      <c r="AC30" s="15">
        <f>_xlfn.IFERROR(VLOOKUP($C30,data!$C:$AQ,MATCH(AC$9,data!$C$1:$AQ$1,0),0),CHAR(32))</f>
        <v>0.99</v>
      </c>
      <c r="AD30" s="15">
        <f>_xlfn.IFERROR(VLOOKUP($C30,data!$C:$AQ,MATCH(AD$9,data!$C$1:$AQ$1,0),0),CHAR(32))</f>
        <v>89.6</v>
      </c>
      <c r="AE30" s="15">
        <f>_xlfn.IFERROR(VLOOKUP($C30,data!$C:$AQ,MATCH(AE$9,data!$C$1:$AQ$1,0),0),CHAR(32))</f>
        <v>90</v>
      </c>
      <c r="AF30" s="15">
        <f>_xlfn.IFERROR(VLOOKUP($C30,data!$C:$AQ,MATCH(AF$9,data!$C$1:$AQ$1,0),0),CHAR(32))</f>
        <v>0.12749</v>
      </c>
      <c r="AG30" s="15">
        <f>_xlfn.IFERROR(VLOOKUP($C30,data!$C:$AQ,MATCH(AG$9,data!$C$1:$AQ$1,0),0),CHAR(32))</f>
        <v>268.56</v>
      </c>
      <c r="AH30" s="15">
        <f>_xlfn.IFERROR(VLOOKUP($C30,data!$C:$AQ,MATCH(AH$9,data!$C$1:$AQ$1,0),0),CHAR(32))</f>
        <v>159.45</v>
      </c>
      <c r="AI30" s="15">
        <f>_xlfn.IFERROR(VLOOKUP($C30,data!$C:$AQ,MATCH(AI$9,data!$C$1:$AQ$1,0),0),CHAR(32))</f>
        <v>26.6</v>
      </c>
      <c r="AJ30" s="15">
        <f>_xlfn.IFERROR(VLOOKUP($C30,data!$C:$AQ,MATCH(AJ$9,data!$C$1:$AQ$1,0),0),CHAR(32))</f>
        <v>3.9</v>
      </c>
      <c r="AK30" s="15">
        <f>_xlfn.IFERROR(VLOOKUP($C30,data!$C:$AQ,MATCH(AK$9,data!$C$1:$AQ$1,0),0),CHAR(32))</f>
        <v>30.65</v>
      </c>
      <c r="AL30" s="15">
        <f>_xlfn.IFERROR(VLOOKUP($C30,data!$C:$AQ,MATCH(AL$9,data!$C$1:$AQ$1,0),0),CHAR(32))</f>
        <v>107.55000000000001</v>
      </c>
      <c r="AM30" s="15">
        <f>_xlfn.IFERROR(VLOOKUP($C30,data!$C:$AQ,MATCH(AM$9,data!$C$1:$AQ$1,0),0),CHAR(32))</f>
        <v>132.2</v>
      </c>
      <c r="AN30" s="15">
        <f>_xlfn.IFERROR(VLOOKUP($C30,data!$C:$AQ,MATCH(AN$9,data!$C$1:$AQ$1,0),0),CHAR(32))</f>
        <v>47.23</v>
      </c>
      <c r="AO30" s="15">
        <f>_xlfn.IFERROR(VLOOKUP($C30,data!$C:$AQ,MATCH(AO$9,data!$C$1:$AQ$1,0),0),CHAR(32))</f>
        <v>9.17</v>
      </c>
      <c r="AP30" s="15">
        <f>_xlfn.IFERROR(VLOOKUP($C30,data!$C:$AQ,MATCH(AP$9,data!$C$1:$AQ$1,0),0),CHAR(32))</f>
        <v>2.2</v>
      </c>
      <c r="AQ30" s="15">
        <f>_xlfn.IFERROR(VLOOKUP($C30,data!$C:$AQ,MATCH(AQ$9,data!$C$1:$AQ$1,0),0),CHAR(32))</f>
        <v>28.57</v>
      </c>
      <c r="AR30">
        <f>conteos!AP24</f>
        <v>0</v>
      </c>
    </row>
    <row r="31" spans="2:44" ht="15">
      <c r="B31" s="1">
        <f>IF(order_sel=order_region,region!A22,IF(order_sel=order_pop,region!C22,region!E22))</f>
        <v>5</v>
      </c>
      <c r="C31" s="1" t="str">
        <f>IF(order_sel=order_region,region!B22,IF(order_sel=order_pop,region!D22,region!F22))</f>
        <v>META</v>
      </c>
      <c r="D31" s="15">
        <f>_xlfn.IFERROR(VLOOKUP($C31,data!$C:$AQ,MATCH(D$9,data!$C$1:$AQ$1,0),0),CHAR(32))</f>
        <v>0.25032058628049236</v>
      </c>
      <c r="E31" s="15">
        <f>_xlfn.IFERROR(VLOOKUP($C31,data!$C:$AQ,MATCH(E$9,data!$C$1:$AQ$1,0),0),CHAR(32))</f>
        <v>0.49954251417321077</v>
      </c>
      <c r="F31" s="15">
        <f>_xlfn.IFERROR(VLOOKUP($C31,data!$C:$AQ,MATCH(F$9,data!$C$1:$AQ$1,0),0),CHAR(32))</f>
        <v>0.748</v>
      </c>
      <c r="G31" s="15">
        <f>_xlfn.IFERROR(VLOOKUP($C31,data!$C:$AQ,MATCH(G$9,data!$C$1:$AQ$1,0),0),CHAR(32))</f>
        <v>90.9146</v>
      </c>
      <c r="H31" s="15">
        <f>_xlfn.IFERROR(VLOOKUP($C31,data!$C:$AQ,MATCH(H$9,data!$C$1:$AQ$1,0),0),CHAR(32))</f>
        <v>31.1365</v>
      </c>
      <c r="I31" s="15">
        <f>_xlfn.IFERROR(VLOOKUP($C31,data!$C:$AQ,MATCH(I$9,data!$C$1:$AQ$1,0),0),CHAR(32))</f>
        <v>0.6343</v>
      </c>
      <c r="J31" s="15">
        <f>_xlfn.IFERROR(VLOOKUP($C31,data!$C:$AQ,MATCH(J$9,data!$C$1:$AQ$1,0),0),CHAR(32))</f>
        <v>9.4444</v>
      </c>
      <c r="K31" s="15">
        <f>_xlfn.IFERROR(VLOOKUP($C31,data!$C:$AQ,MATCH(K$9,data!$C$1:$AQ$1,0),0),CHAR(32))</f>
        <v>10.1614</v>
      </c>
      <c r="L31" s="15">
        <f>_xlfn.IFERROR(VLOOKUP($C31,data!$C:$AQ,MATCH(L$9,data!$C$1:$AQ$1,0),0),CHAR(32))</f>
        <v>20.0526</v>
      </c>
      <c r="M31" s="15">
        <f>_xlfn.IFERROR(VLOOKUP($C31,data!$C:$AQ,MATCH(M$9,data!$C$1:$AQ$1,0),0),CHAR(32))</f>
        <v>35.6465</v>
      </c>
      <c r="N31" s="15">
        <f>_xlfn.IFERROR(VLOOKUP($C31,data!$C:$AQ,MATCH(N$9,data!$C$1:$AQ$1,0),0),CHAR(32))</f>
        <v>16.0997</v>
      </c>
      <c r="O31" s="15">
        <f>_xlfn.IFERROR(VLOOKUP($C31,data!$C:$AQ,MATCH(O$9,data!$C$1:$AQ$1,0),0),CHAR(32))</f>
        <v>1.0735</v>
      </c>
      <c r="P31" s="15">
        <f>_xlfn.IFERROR(VLOOKUP($C31,data!$C:$AQ,MATCH(P$9,data!$C$1:$AQ$1,0),0),CHAR(32))</f>
        <v>8.8677</v>
      </c>
      <c r="Q31" s="15">
        <f>_xlfn.IFERROR(VLOOKUP($C31,data!$C:$AQ,MATCH(Q$9,data!$C$1:$AQ$1,0),0),CHAR(32))</f>
        <v>86.74455919409354</v>
      </c>
      <c r="R31" s="15">
        <f>_xlfn.IFERROR(VLOOKUP($C31,data!$C:$AQ,MATCH(R$9,data!$C$1:$AQ$1,0),0),CHAR(32))</f>
        <v>43.25141568473928</v>
      </c>
      <c r="S31" s="15">
        <f>_xlfn.IFERROR(VLOOKUP($C31,data!$C:$AQ,MATCH(S$9,data!$C$1:$AQ$1,0),0),CHAR(32))</f>
        <v>43.49314350935427</v>
      </c>
      <c r="T31" s="15">
        <f>_xlfn.IFERROR(VLOOKUP($C31,data!$C:$AQ,MATCH(T$9,data!$C$1:$AQ$1,0),0),CHAR(32))</f>
        <v>49.9</v>
      </c>
      <c r="U31" s="15">
        <f>_xlfn.IFERROR(VLOOKUP($C31,data!$C:$AQ,MATCH(U$9,data!$C$1:$AQ$1,0),0),CHAR(32))</f>
        <v>71.58</v>
      </c>
      <c r="V31" s="15">
        <f>_xlfn.IFERROR(VLOOKUP($C31,data!$C:$AQ,MATCH(V$9,data!$C$1:$AQ$1,0),0),CHAR(32))</f>
        <v>89.84</v>
      </c>
      <c r="W31" s="15">
        <f>_xlfn.IFERROR(VLOOKUP($C31,data!$C:$AQ,MATCH(W$9,data!$C$1:$AQ$1,0),0),CHAR(32))</f>
        <v>98.4</v>
      </c>
      <c r="X31" s="15">
        <f>_xlfn.IFERROR(VLOOKUP($C31,data!$C:$AQ,MATCH(X$9,data!$C$1:$AQ$1,0),0),CHAR(32))</f>
        <v>6.08</v>
      </c>
      <c r="Y31" s="15">
        <f>_xlfn.IFERROR(VLOOKUP($C31,data!$C:$AQ,MATCH(Y$9,data!$C$1:$AQ$1,0),0),CHAR(32))</f>
        <v>7.64</v>
      </c>
      <c r="Z31" s="15">
        <f>_xlfn.IFERROR(VLOOKUP($C31,data!$C:$AQ,MATCH(Z$9,data!$C$1:$AQ$1,0),0),CHAR(32))</f>
        <v>10.7</v>
      </c>
      <c r="AA31" s="15">
        <f>_xlfn.IFERROR(VLOOKUP($C31,data!$C:$AQ,MATCH(AA$9,data!$C$1:$AQ$1,0),0),CHAR(32))</f>
        <v>12.4</v>
      </c>
      <c r="AB31" s="15">
        <f>_xlfn.IFERROR(VLOOKUP($C31,data!$C:$AQ,MATCH(AB$9,data!$C$1:$AQ$1,0),0),CHAR(32))</f>
        <v>0.8899999999999999</v>
      </c>
      <c r="AC31" s="15">
        <f>_xlfn.IFERROR(VLOOKUP($C31,data!$C:$AQ,MATCH(AC$9,data!$C$1:$AQ$1,0),0),CHAR(32))</f>
        <v>0.88</v>
      </c>
      <c r="AD31" s="15">
        <f>_xlfn.IFERROR(VLOOKUP($C31,data!$C:$AQ,MATCH(AD$9,data!$C$1:$AQ$1,0),0),CHAR(32))</f>
        <v>56.300000000000004</v>
      </c>
      <c r="AE31" s="15">
        <f>_xlfn.IFERROR(VLOOKUP($C31,data!$C:$AQ,MATCH(AE$9,data!$C$1:$AQ$1,0),0),CHAR(32))</f>
        <v>85.24</v>
      </c>
      <c r="AF31" s="15">
        <f>_xlfn.IFERROR(VLOOKUP($C31,data!$C:$AQ,MATCH(AF$9,data!$C$1:$AQ$1,0),0),CHAR(32))</f>
        <v>0.12766</v>
      </c>
      <c r="AG31" s="15">
        <f>_xlfn.IFERROR(VLOOKUP($C31,data!$C:$AQ,MATCH(AG$9,data!$C$1:$AQ$1,0),0),CHAR(32))</f>
        <v>332.51</v>
      </c>
      <c r="AH31" s="15">
        <f>_xlfn.IFERROR(VLOOKUP($C31,data!$C:$AQ,MATCH(AH$9,data!$C$1:$AQ$1,0),0),CHAR(32))</f>
        <v>217.76</v>
      </c>
      <c r="AI31" s="15">
        <f>_xlfn.IFERROR(VLOOKUP($C31,data!$C:$AQ,MATCH(AI$9,data!$C$1:$AQ$1,0),0),CHAR(32))</f>
        <v>44.1</v>
      </c>
      <c r="AJ31" s="15">
        <f>_xlfn.IFERROR(VLOOKUP($C31,data!$C:$AQ,MATCH(AJ$9,data!$C$1:$AQ$1,0),0),CHAR(32))</f>
        <v>5.58</v>
      </c>
      <c r="AK31" s="15">
        <f>_xlfn.IFERROR(VLOOKUP($C31,data!$C:$AQ,MATCH(AK$9,data!$C$1:$AQ$1,0),0),CHAR(32))</f>
        <v>51.59</v>
      </c>
      <c r="AL31" s="15">
        <f>_xlfn.IFERROR(VLOOKUP($C31,data!$C:$AQ,MATCH(AL$9,data!$C$1:$AQ$1,0),0),CHAR(32))</f>
        <v>135.85</v>
      </c>
      <c r="AM31" s="15">
        <f>_xlfn.IFERROR(VLOOKUP($C31,data!$C:$AQ,MATCH(AM$9,data!$C$1:$AQ$1,0),0),CHAR(32))</f>
        <v>183.71</v>
      </c>
      <c r="AN31" s="15">
        <f>_xlfn.IFERROR(VLOOKUP($C31,data!$C:$AQ,MATCH(AN$9,data!$C$1:$AQ$1,0),0),CHAR(32))</f>
        <v>45.02</v>
      </c>
      <c r="AO31" s="15">
        <f>_xlfn.IFERROR(VLOOKUP($C31,data!$C:$AQ,MATCH(AO$9,data!$C$1:$AQ$1,0),0),CHAR(32))</f>
        <v>11.27</v>
      </c>
      <c r="AP31" s="15">
        <f>_xlfn.IFERROR(VLOOKUP($C31,data!$C:$AQ,MATCH(AP$9,data!$C$1:$AQ$1,0),0),CHAR(32))</f>
        <v>9</v>
      </c>
      <c r="AQ31" s="15">
        <f>_xlfn.IFERROR(VLOOKUP($C31,data!$C:$AQ,MATCH(AQ$9,data!$C$1:$AQ$1,0),0),CHAR(32))</f>
        <v>40.22</v>
      </c>
      <c r="AR31">
        <f>conteos!AP25</f>
        <v>1</v>
      </c>
    </row>
    <row r="32" spans="2:44" ht="15">
      <c r="B32" s="1">
        <f>IF(order_sel=order_region,region!A23,IF(order_sel=order_pop,region!C23,region!E23))</f>
        <v>5</v>
      </c>
      <c r="C32" s="1" t="str">
        <f>IF(order_sel=order_region,region!B23,IF(order_sel=order_pop,region!D23,region!F23))</f>
        <v>N, DE SANTANDER</v>
      </c>
      <c r="D32" s="15">
        <f>_xlfn.IFERROR(VLOOKUP($C32,data!$C:$AQ,MATCH(D$9,data!$C$1:$AQ$1,0),0),CHAR(32))</f>
        <v>0.3042799238625977</v>
      </c>
      <c r="E32" s="15">
        <f>_xlfn.IFERROR(VLOOKUP($C32,data!$C:$AQ,MATCH(E$9,data!$C$1:$AQ$1,0),0),CHAR(32))</f>
        <v>0.4919090801588864</v>
      </c>
      <c r="F32" s="15">
        <f>_xlfn.IFERROR(VLOOKUP($C32,data!$C:$AQ,MATCH(F$9,data!$C$1:$AQ$1,0),0),CHAR(32))</f>
        <v>0.695</v>
      </c>
      <c r="G32" s="15">
        <f>_xlfn.IFERROR(VLOOKUP($C32,data!$C:$AQ,MATCH(G$9,data!$C$1:$AQ$1,0),0),CHAR(32))</f>
        <v>98.6921</v>
      </c>
      <c r="H32" s="15">
        <f>_xlfn.IFERROR(VLOOKUP($C32,data!$C:$AQ,MATCH(H$9,data!$C$1:$AQ$1,0),0),CHAR(32))</f>
        <v>29.176800000000004</v>
      </c>
      <c r="I32" s="15">
        <f>_xlfn.IFERROR(VLOOKUP($C32,data!$C:$AQ,MATCH(I$9,data!$C$1:$AQ$1,0),0),CHAR(32))</f>
        <v>0.9919000000000001</v>
      </c>
      <c r="J32" s="15">
        <f>_xlfn.IFERROR(VLOOKUP($C32,data!$C:$AQ,MATCH(J$9,data!$C$1:$AQ$1,0),0),CHAR(32))</f>
        <v>17.3017</v>
      </c>
      <c r="K32" s="15">
        <f>_xlfn.IFERROR(VLOOKUP($C32,data!$C:$AQ,MATCH(K$9,data!$C$1:$AQ$1,0),0),CHAR(32))</f>
        <v>11.7226</v>
      </c>
      <c r="L32" s="15">
        <f>_xlfn.IFERROR(VLOOKUP($C32,data!$C:$AQ,MATCH(L$9,data!$C$1:$AQ$1,0),0),CHAR(32))</f>
        <v>20.8764</v>
      </c>
      <c r="M32" s="15">
        <f>_xlfn.IFERROR(VLOOKUP($C32,data!$C:$AQ,MATCH(M$9,data!$C$1:$AQ$1,0),0),CHAR(32))</f>
        <v>36.8003</v>
      </c>
      <c r="N32" s="15">
        <f>_xlfn.IFERROR(VLOOKUP($C32,data!$C:$AQ,MATCH(N$9,data!$C$1:$AQ$1,0),0),CHAR(32))</f>
        <v>14.9478</v>
      </c>
      <c r="O32" s="15">
        <f>_xlfn.IFERROR(VLOOKUP($C32,data!$C:$AQ,MATCH(O$9,data!$C$1:$AQ$1,0),0),CHAR(32))</f>
        <v>1.8534</v>
      </c>
      <c r="P32" s="15">
        <f>_xlfn.IFERROR(VLOOKUP($C32,data!$C:$AQ,MATCH(P$9,data!$C$1:$AQ$1,0),0),CHAR(32))</f>
        <v>8.0982</v>
      </c>
      <c r="Q32" s="15">
        <f>_xlfn.IFERROR(VLOOKUP($C32,data!$C:$AQ,MATCH(Q$9,data!$C$1:$AQ$1,0),0),CHAR(32))</f>
        <v>91.52491298682517</v>
      </c>
      <c r="R32" s="15">
        <f>_xlfn.IFERROR(VLOOKUP($C32,data!$C:$AQ,MATCH(R$9,data!$C$1:$AQ$1,0),0),CHAR(32))</f>
        <v>31.360252336314154</v>
      </c>
      <c r="S32" s="15">
        <f>_xlfn.IFERROR(VLOOKUP($C32,data!$C:$AQ,MATCH(S$9,data!$C$1:$AQ$1,0),0),CHAR(32))</f>
        <v>60.164660650511024</v>
      </c>
      <c r="T32" s="15">
        <f>_xlfn.IFERROR(VLOOKUP($C32,data!$C:$AQ,MATCH(T$9,data!$C$1:$AQ$1,0),0),CHAR(32))</f>
        <v>34.300000000000004</v>
      </c>
      <c r="U32" s="15">
        <f>_xlfn.IFERROR(VLOOKUP($C32,data!$C:$AQ,MATCH(U$9,data!$C$1:$AQ$1,0),0),CHAR(32))</f>
        <v>72.63</v>
      </c>
      <c r="V32" s="15">
        <f>_xlfn.IFERROR(VLOOKUP($C32,data!$C:$AQ,MATCH(V$9,data!$C$1:$AQ$1,0),0),CHAR(32))</f>
        <v>87.71</v>
      </c>
      <c r="W32" s="15">
        <f>_xlfn.IFERROR(VLOOKUP($C32,data!$C:$AQ,MATCH(W$9,data!$C$1:$AQ$1,0),0),CHAR(32))</f>
        <v>99</v>
      </c>
      <c r="X32" s="15">
        <f>_xlfn.IFERROR(VLOOKUP($C32,data!$C:$AQ,MATCH(X$9,data!$C$1:$AQ$1,0),0),CHAR(32))</f>
        <v>6.29</v>
      </c>
      <c r="Y32" s="15">
        <f>_xlfn.IFERROR(VLOOKUP($C32,data!$C:$AQ,MATCH(Y$9,data!$C$1:$AQ$1,0),0),CHAR(32))</f>
        <v>9.78</v>
      </c>
      <c r="Z32" s="15">
        <f>_xlfn.IFERROR(VLOOKUP($C32,data!$C:$AQ,MATCH(Z$9,data!$C$1:$AQ$1,0),0),CHAR(32))</f>
        <v>10.02</v>
      </c>
      <c r="AA32" s="15">
        <f>_xlfn.IFERROR(VLOOKUP($C32,data!$C:$AQ,MATCH(AA$9,data!$C$1:$AQ$1,0),0),CHAR(32))</f>
        <v>12.1</v>
      </c>
      <c r="AB32" s="15">
        <f>_xlfn.IFERROR(VLOOKUP($C32,data!$C:$AQ,MATCH(AB$9,data!$C$1:$AQ$1,0),0),CHAR(32))</f>
        <v>0.33</v>
      </c>
      <c r="AC32" s="15">
        <f>_xlfn.IFERROR(VLOOKUP($C32,data!$C:$AQ,MATCH(AC$9,data!$C$1:$AQ$1,0),0),CHAR(32))</f>
        <v>0.31</v>
      </c>
      <c r="AD32" s="15">
        <f>_xlfn.IFERROR(VLOOKUP($C32,data!$C:$AQ,MATCH(AD$9,data!$C$1:$AQ$1,0),0),CHAR(32))</f>
        <v>57.8</v>
      </c>
      <c r="AE32" s="15">
        <f>_xlfn.IFERROR(VLOOKUP($C32,data!$C:$AQ,MATCH(AE$9,data!$C$1:$AQ$1,0),0),CHAR(32))</f>
        <v>73.38</v>
      </c>
      <c r="AF32" s="15">
        <f>_xlfn.IFERROR(VLOOKUP($C32,data!$C:$AQ,MATCH(AF$9,data!$C$1:$AQ$1,0),0),CHAR(32))</f>
        <v>0.10639</v>
      </c>
      <c r="AG32" s="15">
        <f>_xlfn.IFERROR(VLOOKUP($C32,data!$C:$AQ,MATCH(AG$9,data!$C$1:$AQ$1,0),0),CHAR(32))</f>
        <v>246.22</v>
      </c>
      <c r="AH32" s="15">
        <f>_xlfn.IFERROR(VLOOKUP($C32,data!$C:$AQ,MATCH(AH$9,data!$C$1:$AQ$1,0),0),CHAR(32))</f>
        <v>162.72</v>
      </c>
      <c r="AI32" s="15">
        <f>_xlfn.IFERROR(VLOOKUP($C32,data!$C:$AQ,MATCH(AI$9,data!$C$1:$AQ$1,0),0),CHAR(32))</f>
        <v>32.4</v>
      </c>
      <c r="AJ32" s="15">
        <f>_xlfn.IFERROR(VLOOKUP($C32,data!$C:$AQ,MATCH(AJ$9,data!$C$1:$AQ$1,0),0),CHAR(32))</f>
        <v>4.89</v>
      </c>
      <c r="AK32" s="15">
        <f>_xlfn.IFERROR(VLOOKUP($C32,data!$C:$AQ,MATCH(AK$9,data!$C$1:$AQ$1,0),0),CHAR(32))</f>
        <v>61.15</v>
      </c>
      <c r="AL32" s="15">
        <f>_xlfn.IFERROR(VLOOKUP($C32,data!$C:$AQ,MATCH(AL$9,data!$C$1:$AQ$1,0),0),CHAR(32))</f>
        <v>122.96</v>
      </c>
      <c r="AM32" s="15">
        <f>_xlfn.IFERROR(VLOOKUP($C32,data!$C:$AQ,MATCH(AM$9,data!$C$1:$AQ$1,0),0),CHAR(32))</f>
        <v>167.03</v>
      </c>
      <c r="AN32" s="15">
        <f>_xlfn.IFERROR(VLOOKUP($C32,data!$C:$AQ,MATCH(AN$9,data!$C$1:$AQ$1,0),0),CHAR(32))</f>
        <v>28.77</v>
      </c>
      <c r="AO32" s="15">
        <f>_xlfn.IFERROR(VLOOKUP($C32,data!$C:$AQ,MATCH(AO$9,data!$C$1:$AQ$1,0),0),CHAR(32))</f>
        <v>5.9</v>
      </c>
      <c r="AP32" s="15">
        <f>_xlfn.IFERROR(VLOOKUP($C32,data!$C:$AQ,MATCH(AP$9,data!$C$1:$AQ$1,0),0),CHAR(32))</f>
        <v>5.8</v>
      </c>
      <c r="AQ32" s="15">
        <f>_xlfn.IFERROR(VLOOKUP($C32,data!$C:$AQ,MATCH(AQ$9,data!$C$1:$AQ$1,0),0),CHAR(32))</f>
        <v>35.45</v>
      </c>
      <c r="AR32">
        <f>conteos!AP26</f>
        <v>0</v>
      </c>
    </row>
    <row r="33" spans="2:44" ht="15">
      <c r="B33" s="1">
        <f>IF(order_sel=order_region,region!A24,IF(order_sel=order_pop,region!C24,region!E24))</f>
        <v>5</v>
      </c>
      <c r="C33" s="1" t="str">
        <f>IF(order_sel=order_region,region!B24,IF(order_sel=order_pop,region!D24,region!F24))</f>
        <v>SANTANDER</v>
      </c>
      <c r="D33" s="15">
        <f>_xlfn.IFERROR(VLOOKUP($C33,data!$C:$AQ,MATCH(D$9,data!$C$1:$AQ$1,0),0),CHAR(32))</f>
        <v>0.2193160856852701</v>
      </c>
      <c r="E33" s="15">
        <f>_xlfn.IFERROR(VLOOKUP($C33,data!$C:$AQ,MATCH(E$9,data!$C$1:$AQ$1,0),0),CHAR(32))</f>
        <v>0.49834805888933237</v>
      </c>
      <c r="F33" s="15">
        <f>_xlfn.IFERROR(VLOOKUP($C33,data!$C:$AQ,MATCH(F$9,data!$C$1:$AQ$1,0),0),CHAR(32))</f>
        <v>0.812</v>
      </c>
      <c r="G33" s="15">
        <f>_xlfn.IFERROR(VLOOKUP($C33,data!$C:$AQ,MATCH(G$9,data!$C$1:$AQ$1,0),0),CHAR(32))</f>
        <v>98.025</v>
      </c>
      <c r="H33" s="15">
        <f>_xlfn.IFERROR(VLOOKUP($C33,data!$C:$AQ,MATCH(H$9,data!$C$1:$AQ$1,0),0),CHAR(32))</f>
        <v>44.2957</v>
      </c>
      <c r="I33" s="15">
        <f>_xlfn.IFERROR(VLOOKUP($C33,data!$C:$AQ,MATCH(I$9,data!$C$1:$AQ$1,0),0),CHAR(32))</f>
        <v>0.9905</v>
      </c>
      <c r="J33" s="15">
        <f>_xlfn.IFERROR(VLOOKUP($C33,data!$C:$AQ,MATCH(J$9,data!$C$1:$AQ$1,0),0),CHAR(32))</f>
        <v>9.6579</v>
      </c>
      <c r="K33" s="15">
        <f>_xlfn.IFERROR(VLOOKUP($C33,data!$C:$AQ,MATCH(K$9,data!$C$1:$AQ$1,0),0),CHAR(32))</f>
        <v>7.016700000000001</v>
      </c>
      <c r="L33" s="15">
        <f>_xlfn.IFERROR(VLOOKUP($C33,data!$C:$AQ,MATCH(L$9,data!$C$1:$AQ$1,0),0),CHAR(32))</f>
        <v>14.849699999999999</v>
      </c>
      <c r="M33" s="15">
        <f>_xlfn.IFERROR(VLOOKUP($C33,data!$C:$AQ,MATCH(M$9,data!$C$1:$AQ$1,0),0),CHAR(32))</f>
        <v>27.7323</v>
      </c>
      <c r="N33" s="15">
        <f>_xlfn.IFERROR(VLOOKUP($C33,data!$C:$AQ,MATCH(N$9,data!$C$1:$AQ$1,0),0),CHAR(32))</f>
        <v>23.1991</v>
      </c>
      <c r="O33" s="15">
        <f>_xlfn.IFERROR(VLOOKUP($C33,data!$C:$AQ,MATCH(O$9,data!$C$1:$AQ$1,0),0),CHAR(32))</f>
        <v>0.8725</v>
      </c>
      <c r="P33" s="15">
        <f>_xlfn.IFERROR(VLOOKUP($C33,data!$C:$AQ,MATCH(P$9,data!$C$1:$AQ$1,0),0),CHAR(32))</f>
        <v>9.0761</v>
      </c>
      <c r="Q33" s="15">
        <f>_xlfn.IFERROR(VLOOKUP($C33,data!$C:$AQ,MATCH(Q$9,data!$C$1:$AQ$1,0),0),CHAR(32))</f>
        <v>91.75009540692592</v>
      </c>
      <c r="R33" s="15">
        <f>_xlfn.IFERROR(VLOOKUP($C33,data!$C:$AQ,MATCH(R$9,data!$C$1:$AQ$1,0),0),CHAR(32))</f>
        <v>49.76952148810183</v>
      </c>
      <c r="S33" s="15">
        <f>_xlfn.IFERROR(VLOOKUP($C33,data!$C:$AQ,MATCH(S$9,data!$C$1:$AQ$1,0),0),CHAR(32))</f>
        <v>41.98057391882409</v>
      </c>
      <c r="T33" s="15">
        <f>_xlfn.IFERROR(VLOOKUP($C33,data!$C:$AQ,MATCH(T$9,data!$C$1:$AQ$1,0),0),CHAR(32))</f>
        <v>54.2</v>
      </c>
      <c r="U33" s="15">
        <f>_xlfn.IFERROR(VLOOKUP($C33,data!$C:$AQ,MATCH(U$9,data!$C$1:$AQ$1,0),0),CHAR(32))</f>
        <v>75.33</v>
      </c>
      <c r="V33" s="15">
        <f>_xlfn.IFERROR(VLOOKUP($C33,data!$C:$AQ,MATCH(V$9,data!$C$1:$AQ$1,0),0),CHAR(32))</f>
        <v>90.36</v>
      </c>
      <c r="W33" s="15">
        <f>_xlfn.IFERROR(VLOOKUP($C33,data!$C:$AQ,MATCH(W$9,data!$C$1:$AQ$1,0),0),CHAR(32))</f>
        <v>97.5</v>
      </c>
      <c r="X33" s="15">
        <f>_xlfn.IFERROR(VLOOKUP($C33,data!$C:$AQ,MATCH(X$9,data!$C$1:$AQ$1,0),0),CHAR(32))</f>
        <v>7.35</v>
      </c>
      <c r="Y33" s="15">
        <f>_xlfn.IFERROR(VLOOKUP($C33,data!$C:$AQ,MATCH(Y$9,data!$C$1:$AQ$1,0),0),CHAR(32))</f>
        <v>8.62</v>
      </c>
      <c r="Z33" s="15">
        <f>_xlfn.IFERROR(VLOOKUP($C33,data!$C:$AQ,MATCH(Z$9,data!$C$1:$AQ$1,0),0),CHAR(32))</f>
        <v>7.89</v>
      </c>
      <c r="AA33" s="15">
        <f>_xlfn.IFERROR(VLOOKUP($C33,data!$C:$AQ,MATCH(AA$9,data!$C$1:$AQ$1,0),0),CHAR(32))</f>
        <v>9.299999999999999</v>
      </c>
      <c r="AB33" s="15">
        <f>_xlfn.IFERROR(VLOOKUP($C33,data!$C:$AQ,MATCH(AB$9,data!$C$1:$AQ$1,0),0),CHAR(32))</f>
        <v>0.12999999999999998</v>
      </c>
      <c r="AC33" s="15">
        <f>_xlfn.IFERROR(VLOOKUP($C33,data!$C:$AQ,MATCH(AC$9,data!$C$1:$AQ$1,0),0),CHAR(32))</f>
        <v>0.13999999999999999</v>
      </c>
      <c r="AD33" s="15">
        <f>_xlfn.IFERROR(VLOOKUP($C33,data!$C:$AQ,MATCH(AD$9,data!$C$1:$AQ$1,0),0),CHAR(32))</f>
        <v>42.1</v>
      </c>
      <c r="AE33" s="15">
        <f>_xlfn.IFERROR(VLOOKUP($C33,data!$C:$AQ,MATCH(AE$9,data!$C$1:$AQ$1,0),0),CHAR(32))</f>
        <v>64.3</v>
      </c>
      <c r="AF33" s="15">
        <f>_xlfn.IFERROR(VLOOKUP($C33,data!$C:$AQ,MATCH(AF$9,data!$C$1:$AQ$1,0),0),CHAR(32))</f>
        <v>0.10081</v>
      </c>
      <c r="AG33" s="15">
        <f>_xlfn.IFERROR(VLOOKUP($C33,data!$C:$AQ,MATCH(AG$9,data!$C$1:$AQ$1,0),0),CHAR(32))</f>
        <v>262.49</v>
      </c>
      <c r="AH33" s="15">
        <f>_xlfn.IFERROR(VLOOKUP($C33,data!$C:$AQ,MATCH(AH$9,data!$C$1:$AQ$1,0),0),CHAR(32))</f>
        <v>169.04</v>
      </c>
      <c r="AI33" s="15">
        <f>_xlfn.IFERROR(VLOOKUP($C33,data!$C:$AQ,MATCH(AI$9,data!$C$1:$AQ$1,0),0),CHAR(32))</f>
        <v>27.3</v>
      </c>
      <c r="AJ33" s="15">
        <f>_xlfn.IFERROR(VLOOKUP($C33,data!$C:$AQ,MATCH(AJ$9,data!$C$1:$AQ$1,0),0),CHAR(32))</f>
        <v>1.56</v>
      </c>
      <c r="AK33" s="15">
        <f>_xlfn.IFERROR(VLOOKUP($C33,data!$C:$AQ,MATCH(AK$9,data!$C$1:$AQ$1,0),0),CHAR(32))</f>
        <v>17.36</v>
      </c>
      <c r="AL33" s="15">
        <f>_xlfn.IFERROR(VLOOKUP($C33,data!$C:$AQ,MATCH(AL$9,data!$C$1:$AQ$1,0),0),CHAR(32))</f>
        <v>101.46999999999998</v>
      </c>
      <c r="AM33" s="15">
        <f>_xlfn.IFERROR(VLOOKUP($C33,data!$C:$AQ,MATCH(AM$9,data!$C$1:$AQ$1,0),0),CHAR(32))</f>
        <v>151.76</v>
      </c>
      <c r="AN33" s="15">
        <f>_xlfn.IFERROR(VLOOKUP($C33,data!$C:$AQ,MATCH(AN$9,data!$C$1:$AQ$1,0),0),CHAR(32))</f>
        <v>26.97</v>
      </c>
      <c r="AO33" s="15">
        <f>_xlfn.IFERROR(VLOOKUP($C33,data!$C:$AQ,MATCH(AO$9,data!$C$1:$AQ$1,0),0),CHAR(32))</f>
        <v>5.08</v>
      </c>
      <c r="AP33" s="15">
        <f>_xlfn.IFERROR(VLOOKUP($C33,data!$C:$AQ,MATCH(AP$9,data!$C$1:$AQ$1,0),0),CHAR(32))</f>
        <v>8.5</v>
      </c>
      <c r="AQ33" s="15">
        <f>_xlfn.IFERROR(VLOOKUP($C33,data!$C:$AQ,MATCH(AQ$9,data!$C$1:$AQ$1,0),0),CHAR(32))</f>
        <v>34.27</v>
      </c>
      <c r="AR33">
        <f>conteos!AP27</f>
        <v>0</v>
      </c>
    </row>
    <row r="34" spans="2:44" ht="15">
      <c r="B34" s="1">
        <f>IF(order_sel=order_region,region!A25,IF(order_sel=order_pop,region!C25,region!E25))</f>
        <v>5</v>
      </c>
      <c r="C34" s="1" t="str">
        <f>IF(order_sel=order_region,region!B25,IF(order_sel=order_pop,region!D25,region!F25))</f>
        <v>ARAUCA</v>
      </c>
      <c r="D34" s="15">
        <f>_xlfn.IFERROR(VLOOKUP($C34,data!$C:$AQ,MATCH(D$9,data!$C$1:$AQ$1,0),0),CHAR(32))</f>
        <v>0.359102197264121</v>
      </c>
      <c r="E34" s="15" t="str">
        <f>_xlfn.IFERROR(VLOOKUP($C34,data!$C:$AQ,MATCH(E$9,data!$C$1:$AQ$1,0),0),CHAR(32))</f>
        <v> </v>
      </c>
      <c r="F34" s="15">
        <f>_xlfn.IFERROR(VLOOKUP($C34,data!$C:$AQ,MATCH(F$9,data!$C$1:$AQ$1,0),0),CHAR(32))</f>
        <v>0.512</v>
      </c>
      <c r="G34" s="15" t="str">
        <f>_xlfn.IFERROR(VLOOKUP($C34,data!$C:$AQ,MATCH(G$9,data!$C$1:$AQ$1,0),0),CHAR(32))</f>
        <v> </v>
      </c>
      <c r="H34" s="15" t="str">
        <f>_xlfn.IFERROR(VLOOKUP($C34,data!$C:$AQ,MATCH(H$9,data!$C$1:$AQ$1,0),0),CHAR(32))</f>
        <v> </v>
      </c>
      <c r="I34" s="15" t="str">
        <f>_xlfn.IFERROR(VLOOKUP($C34,data!$C:$AQ,MATCH(I$9,data!$C$1:$AQ$1,0),0),CHAR(32))</f>
        <v> </v>
      </c>
      <c r="J34" s="15" t="str">
        <f>_xlfn.IFERROR(VLOOKUP($C34,data!$C:$AQ,MATCH(J$9,data!$C$1:$AQ$1,0),0),CHAR(32))</f>
        <v> </v>
      </c>
      <c r="K34" s="15" t="str">
        <f>_xlfn.IFERROR(VLOOKUP($C34,data!$C:$AQ,MATCH(K$9,data!$C$1:$AQ$1,0),0),CHAR(32))</f>
        <v> </v>
      </c>
      <c r="L34" s="15" t="str">
        <f>_xlfn.IFERROR(VLOOKUP($C34,data!$C:$AQ,MATCH(L$9,data!$C$1:$AQ$1,0),0),CHAR(32))</f>
        <v> </v>
      </c>
      <c r="M34" s="15" t="str">
        <f>_xlfn.IFERROR(VLOOKUP($C34,data!$C:$AQ,MATCH(M$9,data!$C$1:$AQ$1,0),0),CHAR(32))</f>
        <v> </v>
      </c>
      <c r="N34" s="15" t="str">
        <f>_xlfn.IFERROR(VLOOKUP($C34,data!$C:$AQ,MATCH(N$9,data!$C$1:$AQ$1,0),0),CHAR(32))</f>
        <v> </v>
      </c>
      <c r="O34" s="15" t="str">
        <f>_xlfn.IFERROR(VLOOKUP($C34,data!$C:$AQ,MATCH(O$9,data!$C$1:$AQ$1,0),0),CHAR(32))</f>
        <v> </v>
      </c>
      <c r="P34" s="15" t="str">
        <f>_xlfn.IFERROR(VLOOKUP($C34,data!$C:$AQ,MATCH(P$9,data!$C$1:$AQ$1,0),0),CHAR(32))</f>
        <v> </v>
      </c>
      <c r="Q34" s="15">
        <f>_xlfn.IFERROR(VLOOKUP($C34,data!$C:$AQ,MATCH(Q$9,data!$C$1:$AQ$1,0),0),CHAR(32))</f>
        <v>84.71910555478871</v>
      </c>
      <c r="R34" s="15">
        <f>_xlfn.IFERROR(VLOOKUP($C34,data!$C:$AQ,MATCH(R$9,data!$C$1:$AQ$1,0),0),CHAR(32))</f>
        <v>14.023623134107623</v>
      </c>
      <c r="S34" s="15">
        <f>_xlfn.IFERROR(VLOOKUP($C34,data!$C:$AQ,MATCH(S$9,data!$C$1:$AQ$1,0),0),CHAR(32))</f>
        <v>70.69548242068109</v>
      </c>
      <c r="T34" s="15">
        <f>_xlfn.IFERROR(VLOOKUP($C34,data!$C:$AQ,MATCH(T$9,data!$C$1:$AQ$1,0),0),CHAR(32))</f>
        <v>16.6</v>
      </c>
      <c r="U34" s="15">
        <f>_xlfn.IFERROR(VLOOKUP($C34,data!$C:$AQ,MATCH(U$9,data!$C$1:$AQ$1,0),0),CHAR(32))</f>
        <v>70.53</v>
      </c>
      <c r="V34" s="15">
        <f>_xlfn.IFERROR(VLOOKUP($C34,data!$C:$AQ,MATCH(V$9,data!$C$1:$AQ$1,0),0),CHAR(32))</f>
        <v>83.28</v>
      </c>
      <c r="W34" s="15">
        <f>_xlfn.IFERROR(VLOOKUP($C34,data!$C:$AQ,MATCH(W$9,data!$C$1:$AQ$1,0),0),CHAR(32))</f>
        <v>98.4</v>
      </c>
      <c r="X34" s="15">
        <f>_xlfn.IFERROR(VLOOKUP($C34,data!$C:$AQ,MATCH(X$9,data!$C$1:$AQ$1,0),0),CHAR(32))</f>
        <v>5.79</v>
      </c>
      <c r="Y34" s="15">
        <f>_xlfn.IFERROR(VLOOKUP($C34,data!$C:$AQ,MATCH(Y$9,data!$C$1:$AQ$1,0),0),CHAR(32))</f>
        <v>12.97</v>
      </c>
      <c r="Z34" s="15">
        <f>_xlfn.IFERROR(VLOOKUP($C34,data!$C:$AQ,MATCH(Z$9,data!$C$1:$AQ$1,0),0),CHAR(32))</f>
        <v>9.979999999999999</v>
      </c>
      <c r="AA34" s="15">
        <f>_xlfn.IFERROR(VLOOKUP($C34,data!$C:$AQ,MATCH(AA$9,data!$C$1:$AQ$1,0),0),CHAR(32))</f>
        <v>10.1</v>
      </c>
      <c r="AB34" s="15">
        <f>_xlfn.IFERROR(VLOOKUP($C34,data!$C:$AQ,MATCH(AB$9,data!$C$1:$AQ$1,0),0),CHAR(32))</f>
        <v>0.16</v>
      </c>
      <c r="AC34" s="15">
        <f>_xlfn.IFERROR(VLOOKUP($C34,data!$C:$AQ,MATCH(AC$9,data!$C$1:$AQ$1,0),0),CHAR(32))</f>
        <v>0.15</v>
      </c>
      <c r="AD34" s="15">
        <f>_xlfn.IFERROR(VLOOKUP($C34,data!$C:$AQ,MATCH(AD$9,data!$C$1:$AQ$1,0),0),CHAR(32))</f>
        <v>31</v>
      </c>
      <c r="AE34" s="15">
        <f>_xlfn.IFERROR(VLOOKUP($C34,data!$C:$AQ,MATCH(AE$9,data!$C$1:$AQ$1,0),0),CHAR(32))</f>
        <v>98.9</v>
      </c>
      <c r="AF34" s="15">
        <f>_xlfn.IFERROR(VLOOKUP($C34,data!$C:$AQ,MATCH(AF$9,data!$C$1:$AQ$1,0),0),CHAR(32))</f>
        <v>0.15939</v>
      </c>
      <c r="AG34" s="15">
        <f>_xlfn.IFERROR(VLOOKUP($C34,data!$C:$AQ,MATCH(AG$9,data!$C$1:$AQ$1,0),0),CHAR(32))</f>
        <v>350.18</v>
      </c>
      <c r="AH34" s="15">
        <f>_xlfn.IFERROR(VLOOKUP($C34,data!$C:$AQ,MATCH(AH$9,data!$C$1:$AQ$1,0),0),CHAR(32))</f>
        <v>223.37</v>
      </c>
      <c r="AI34" s="15">
        <f>_xlfn.IFERROR(VLOOKUP($C34,data!$C:$AQ,MATCH(AI$9,data!$C$1:$AQ$1,0),0),CHAR(32))</f>
        <v>42.8</v>
      </c>
      <c r="AJ34" s="15">
        <f>_xlfn.IFERROR(VLOOKUP($C34,data!$C:$AQ,MATCH(AJ$9,data!$C$1:$AQ$1,0),0),CHAR(32))</f>
        <v>7.66</v>
      </c>
      <c r="AK34" s="15">
        <f>_xlfn.IFERROR(VLOOKUP($C34,data!$C:$AQ,MATCH(AK$9,data!$C$1:$AQ$1,0),0),CHAR(32))</f>
        <v>85.98</v>
      </c>
      <c r="AL34" s="15">
        <f>_xlfn.IFERROR(VLOOKUP($C34,data!$C:$AQ,MATCH(AL$9,data!$C$1:$AQ$1,0),0),CHAR(32))</f>
        <v>127.86</v>
      </c>
      <c r="AM34" s="15">
        <f>_xlfn.IFERROR(VLOOKUP($C34,data!$C:$AQ,MATCH(AM$9,data!$C$1:$AQ$1,0),0),CHAR(32))</f>
        <v>176.15</v>
      </c>
      <c r="AN34" s="15">
        <f>_xlfn.IFERROR(VLOOKUP($C34,data!$C:$AQ,MATCH(AN$9,data!$C$1:$AQ$1,0),0),CHAR(32))</f>
        <v>47.2</v>
      </c>
      <c r="AO34" s="15">
        <f>_xlfn.IFERROR(VLOOKUP($C34,data!$C:$AQ,MATCH(AO$9,data!$C$1:$AQ$1,0),0),CHAR(32))</f>
        <v>8.99</v>
      </c>
      <c r="AP34" s="15">
        <f>_xlfn.IFERROR(VLOOKUP($C34,data!$C:$AQ,MATCH(AP$9,data!$C$1:$AQ$1,0),0),CHAR(32))</f>
        <v>9.66</v>
      </c>
      <c r="AQ34" s="15">
        <f>_xlfn.IFERROR(VLOOKUP($C34,data!$C:$AQ,MATCH(AQ$9,data!$C$1:$AQ$1,0),0),CHAR(32))</f>
        <v>37.12</v>
      </c>
      <c r="AR34">
        <f>conteos!AP28</f>
        <v>1</v>
      </c>
    </row>
    <row r="35" spans="2:44" ht="15">
      <c r="B35" s="1">
        <f>IF(order_sel=order_region,region!A26,IF(order_sel=order_pop,region!C26,region!E26))</f>
        <v>5</v>
      </c>
      <c r="C35" s="1" t="str">
        <f>IF(order_sel=order_region,region!B26,IF(order_sel=order_pop,region!D26,region!F26))</f>
        <v>CASANARE</v>
      </c>
      <c r="D35" s="15">
        <f>_xlfn.IFERROR(VLOOKUP($C35,data!$C:$AQ,MATCH(D$9,data!$C$1:$AQ$1,0),0),CHAR(32))</f>
        <v>0.3554510838098892</v>
      </c>
      <c r="E35" s="15" t="str">
        <f>_xlfn.IFERROR(VLOOKUP($C35,data!$C:$AQ,MATCH(E$9,data!$C$1:$AQ$1,0),0),CHAR(32))</f>
        <v> </v>
      </c>
      <c r="F35" s="15">
        <f>_xlfn.IFERROR(VLOOKUP($C35,data!$C:$AQ,MATCH(F$9,data!$C$1:$AQ$1,0),0),CHAR(32))</f>
        <v>0.649</v>
      </c>
      <c r="G35" s="15" t="str">
        <f>_xlfn.IFERROR(VLOOKUP($C35,data!$C:$AQ,MATCH(G$9,data!$C$1:$AQ$1,0),0),CHAR(32))</f>
        <v> </v>
      </c>
      <c r="H35" s="15" t="str">
        <f>_xlfn.IFERROR(VLOOKUP($C35,data!$C:$AQ,MATCH(H$9,data!$C$1:$AQ$1,0),0),CHAR(32))</f>
        <v> </v>
      </c>
      <c r="I35" s="15" t="str">
        <f>_xlfn.IFERROR(VLOOKUP($C35,data!$C:$AQ,MATCH(I$9,data!$C$1:$AQ$1,0),0),CHAR(32))</f>
        <v> </v>
      </c>
      <c r="J35" s="15" t="str">
        <f>_xlfn.IFERROR(VLOOKUP($C35,data!$C:$AQ,MATCH(J$9,data!$C$1:$AQ$1,0),0),CHAR(32))</f>
        <v> </v>
      </c>
      <c r="K35" s="15" t="str">
        <f>_xlfn.IFERROR(VLOOKUP($C35,data!$C:$AQ,MATCH(K$9,data!$C$1:$AQ$1,0),0),CHAR(32))</f>
        <v> </v>
      </c>
      <c r="L35" s="15" t="str">
        <f>_xlfn.IFERROR(VLOOKUP($C35,data!$C:$AQ,MATCH(L$9,data!$C$1:$AQ$1,0),0),CHAR(32))</f>
        <v> </v>
      </c>
      <c r="M35" s="15" t="str">
        <f>_xlfn.IFERROR(VLOOKUP($C35,data!$C:$AQ,MATCH(M$9,data!$C$1:$AQ$1,0),0),CHAR(32))</f>
        <v> </v>
      </c>
      <c r="N35" s="15" t="str">
        <f>_xlfn.IFERROR(VLOOKUP($C35,data!$C:$AQ,MATCH(N$9,data!$C$1:$AQ$1,0),0),CHAR(32))</f>
        <v> </v>
      </c>
      <c r="O35" s="15" t="str">
        <f>_xlfn.IFERROR(VLOOKUP($C35,data!$C:$AQ,MATCH(O$9,data!$C$1:$AQ$1,0),0),CHAR(32))</f>
        <v> </v>
      </c>
      <c r="P35" s="15" t="str">
        <f>_xlfn.IFERROR(VLOOKUP($C35,data!$C:$AQ,MATCH(P$9,data!$C$1:$AQ$1,0),0),CHAR(32))</f>
        <v> </v>
      </c>
      <c r="Q35" s="15">
        <f>_xlfn.IFERROR(VLOOKUP($C35,data!$C:$AQ,MATCH(Q$9,data!$C$1:$AQ$1,0),0),CHAR(32))</f>
        <v>101.16281822863333</v>
      </c>
      <c r="R35" s="15">
        <f>_xlfn.IFERROR(VLOOKUP($C35,data!$C:$AQ,MATCH(R$9,data!$C$1:$AQ$1,0),0),CHAR(32))</f>
        <v>39.71872169903459</v>
      </c>
      <c r="S35" s="15">
        <f>_xlfn.IFERROR(VLOOKUP($C35,data!$C:$AQ,MATCH(S$9,data!$C$1:$AQ$1,0),0),CHAR(32))</f>
        <v>61.44409652959874</v>
      </c>
      <c r="T35" s="15">
        <f>_xlfn.IFERROR(VLOOKUP($C35,data!$C:$AQ,MATCH(T$9,data!$C$1:$AQ$1,0),0),CHAR(32))</f>
        <v>39.300000000000004</v>
      </c>
      <c r="U35" s="15">
        <f>_xlfn.IFERROR(VLOOKUP($C35,data!$C:$AQ,MATCH(U$9,data!$C$1:$AQ$1,0),0),CHAR(32))</f>
        <v>69.97</v>
      </c>
      <c r="V35" s="15">
        <f>_xlfn.IFERROR(VLOOKUP($C35,data!$C:$AQ,MATCH(V$9,data!$C$1:$AQ$1,0),0),CHAR(32))</f>
        <v>92.76</v>
      </c>
      <c r="W35" s="15">
        <f>_xlfn.IFERROR(VLOOKUP($C35,data!$C:$AQ,MATCH(W$9,data!$C$1:$AQ$1,0),0),CHAR(32))</f>
        <v>98.4</v>
      </c>
      <c r="X35" s="15">
        <f>_xlfn.IFERROR(VLOOKUP($C35,data!$C:$AQ,MATCH(X$9,data!$C$1:$AQ$1,0),0),CHAR(32))</f>
        <v>5.63</v>
      </c>
      <c r="Y35" s="15">
        <f>_xlfn.IFERROR(VLOOKUP($C35,data!$C:$AQ,MATCH(Y$9,data!$C$1:$AQ$1,0),0),CHAR(32))</f>
        <v>10.07</v>
      </c>
      <c r="Z35" s="15">
        <f>_xlfn.IFERROR(VLOOKUP($C35,data!$C:$AQ,MATCH(Z$9,data!$C$1:$AQ$1,0),0),CHAR(32))</f>
        <v>8.42</v>
      </c>
      <c r="AA35" s="15">
        <f>_xlfn.IFERROR(VLOOKUP($C35,data!$C:$AQ,MATCH(AA$9,data!$C$1:$AQ$1,0),0),CHAR(32))</f>
        <v>10.6</v>
      </c>
      <c r="AB35" s="15">
        <f>_xlfn.IFERROR(VLOOKUP($C35,data!$C:$AQ,MATCH(AB$9,data!$C$1:$AQ$1,0),0),CHAR(32))</f>
        <v>0.32</v>
      </c>
      <c r="AC35" s="15">
        <f>_xlfn.IFERROR(VLOOKUP($C35,data!$C:$AQ,MATCH(AC$9,data!$C$1:$AQ$1,0),0),CHAR(32))</f>
        <v>0.2</v>
      </c>
      <c r="AD35" s="15">
        <f>_xlfn.IFERROR(VLOOKUP($C35,data!$C:$AQ,MATCH(AD$9,data!$C$1:$AQ$1,0),0),CHAR(32))</f>
        <v>33.7</v>
      </c>
      <c r="AE35" s="15">
        <f>_xlfn.IFERROR(VLOOKUP($C35,data!$C:$AQ,MATCH(AE$9,data!$C$1:$AQ$1,0),0),CHAR(32))</f>
        <v>97.24</v>
      </c>
      <c r="AF35" s="15">
        <f>_xlfn.IFERROR(VLOOKUP($C35,data!$C:$AQ,MATCH(AF$9,data!$C$1:$AQ$1,0),0),CHAR(32))</f>
        <v>0.1247</v>
      </c>
      <c r="AG35" s="15">
        <f>_xlfn.IFERROR(VLOOKUP($C35,data!$C:$AQ,MATCH(AG$9,data!$C$1:$AQ$1,0),0),CHAR(32))</f>
        <v>613.83</v>
      </c>
      <c r="AH35" s="15">
        <f>_xlfn.IFERROR(VLOOKUP($C35,data!$C:$AQ,MATCH(AH$9,data!$C$1:$AQ$1,0),0),CHAR(32))</f>
        <v>390.94000000000005</v>
      </c>
      <c r="AI35" s="15">
        <f>_xlfn.IFERROR(VLOOKUP($C35,data!$C:$AQ,MATCH(AI$9,data!$C$1:$AQ$1,0),0),CHAR(32))</f>
        <v>33.4</v>
      </c>
      <c r="AJ35" s="15">
        <f>_xlfn.IFERROR(VLOOKUP($C35,data!$C:$AQ,MATCH(AJ$9,data!$C$1:$AQ$1,0),0),CHAR(32))</f>
        <v>3.1300000000000003</v>
      </c>
      <c r="AK35" s="15">
        <f>_xlfn.IFERROR(VLOOKUP($C35,data!$C:$AQ,MATCH(AK$9,data!$C$1:$AQ$1,0),0),CHAR(32))</f>
        <v>19.25</v>
      </c>
      <c r="AL35" s="15">
        <f>_xlfn.IFERROR(VLOOKUP($C35,data!$C:$AQ,MATCH(AL$9,data!$C$1:$AQ$1,0),0),CHAR(32))</f>
        <v>102.00000000000001</v>
      </c>
      <c r="AM35" s="15">
        <f>_xlfn.IFERROR(VLOOKUP($C35,data!$C:$AQ,MATCH(AM$9,data!$C$1:$AQ$1,0),0),CHAR(32))</f>
        <v>145.3</v>
      </c>
      <c r="AN35" s="15">
        <f>_xlfn.IFERROR(VLOOKUP($C35,data!$C:$AQ,MATCH(AN$9,data!$C$1:$AQ$1,0),0),CHAR(32))</f>
        <v>64.88</v>
      </c>
      <c r="AO35" s="15">
        <f>_xlfn.IFERROR(VLOOKUP($C35,data!$C:$AQ,MATCH(AO$9,data!$C$1:$AQ$1,0),0),CHAR(32))</f>
        <v>14.44</v>
      </c>
      <c r="AP35" s="15">
        <f>_xlfn.IFERROR(VLOOKUP($C35,data!$C:$AQ,MATCH(AP$9,data!$C$1:$AQ$1,0),0),CHAR(32))</f>
        <v>10.8</v>
      </c>
      <c r="AQ35" s="15">
        <f>_xlfn.IFERROR(VLOOKUP($C35,data!$C:$AQ,MATCH(AQ$9,data!$C$1:$AQ$1,0),0),CHAR(32))</f>
        <v>37.12</v>
      </c>
      <c r="AR35">
        <f>conteos!AP29</f>
        <v>5</v>
      </c>
    </row>
    <row r="36" spans="2:44" ht="15">
      <c r="B36" s="1">
        <f>IF(order_sel=order_region,region!A27,IF(order_sel=order_pop,region!C27,region!E27))</f>
        <v>5</v>
      </c>
      <c r="C36" s="1" t="str">
        <f>IF(order_sel=order_region,region!B27,IF(order_sel=order_pop,region!D27,region!F27))</f>
        <v>VICHADA</v>
      </c>
      <c r="D36" s="15">
        <f>_xlfn.IFERROR(VLOOKUP($C36,data!$C:$AQ,MATCH(D$9,data!$C$1:$AQ$1,0),0),CHAR(32))</f>
        <v>0.6695069879612435</v>
      </c>
      <c r="E36" s="15" t="str">
        <f>_xlfn.IFERROR(VLOOKUP($C36,data!$C:$AQ,MATCH(E$9,data!$C$1:$AQ$1,0),0),CHAR(32))</f>
        <v> </v>
      </c>
      <c r="F36" s="15">
        <f>_xlfn.IFERROR(VLOOKUP($C36,data!$C:$AQ,MATCH(F$9,data!$C$1:$AQ$1,0),0),CHAR(32))</f>
        <v>0.561</v>
      </c>
      <c r="G36" s="15" t="str">
        <f>_xlfn.IFERROR(VLOOKUP($C36,data!$C:$AQ,MATCH(G$9,data!$C$1:$AQ$1,0),0),CHAR(32))</f>
        <v> </v>
      </c>
      <c r="H36" s="15" t="str">
        <f>_xlfn.IFERROR(VLOOKUP($C36,data!$C:$AQ,MATCH(H$9,data!$C$1:$AQ$1,0),0),CHAR(32))</f>
        <v> </v>
      </c>
      <c r="I36" s="15" t="str">
        <f>_xlfn.IFERROR(VLOOKUP($C36,data!$C:$AQ,MATCH(I$9,data!$C$1:$AQ$1,0),0),CHAR(32))</f>
        <v> </v>
      </c>
      <c r="J36" s="15" t="str">
        <f>_xlfn.IFERROR(VLOOKUP($C36,data!$C:$AQ,MATCH(J$9,data!$C$1:$AQ$1,0),0),CHAR(32))</f>
        <v> </v>
      </c>
      <c r="K36" s="15" t="str">
        <f>_xlfn.IFERROR(VLOOKUP($C36,data!$C:$AQ,MATCH(K$9,data!$C$1:$AQ$1,0),0),CHAR(32))</f>
        <v> </v>
      </c>
      <c r="L36" s="15" t="str">
        <f>_xlfn.IFERROR(VLOOKUP($C36,data!$C:$AQ,MATCH(L$9,data!$C$1:$AQ$1,0),0),CHAR(32))</f>
        <v> </v>
      </c>
      <c r="M36" s="15" t="str">
        <f>_xlfn.IFERROR(VLOOKUP($C36,data!$C:$AQ,MATCH(M$9,data!$C$1:$AQ$1,0),0),CHAR(32))</f>
        <v> </v>
      </c>
      <c r="N36" s="15" t="str">
        <f>_xlfn.IFERROR(VLOOKUP($C36,data!$C:$AQ,MATCH(N$9,data!$C$1:$AQ$1,0),0),CHAR(32))</f>
        <v> </v>
      </c>
      <c r="O36" s="15" t="str">
        <f>_xlfn.IFERROR(VLOOKUP($C36,data!$C:$AQ,MATCH(O$9,data!$C$1:$AQ$1,0),0),CHAR(32))</f>
        <v> </v>
      </c>
      <c r="P36" s="15" t="str">
        <f>_xlfn.IFERROR(VLOOKUP($C36,data!$C:$AQ,MATCH(P$9,data!$C$1:$AQ$1,0),0),CHAR(32))</f>
        <v> </v>
      </c>
      <c r="Q36" s="15">
        <f>_xlfn.IFERROR(VLOOKUP($C36,data!$C:$AQ,MATCH(Q$9,data!$C$1:$AQ$1,0),0),CHAR(32))</f>
        <v>112.33468326434239</v>
      </c>
      <c r="R36" s="15">
        <f>_xlfn.IFERROR(VLOOKUP($C36,data!$C:$AQ,MATCH(R$9,data!$C$1:$AQ$1,0),0),CHAR(32))</f>
        <v>7.957619140128816</v>
      </c>
      <c r="S36" s="15">
        <f>_xlfn.IFERROR(VLOOKUP($C36,data!$C:$AQ,MATCH(S$9,data!$C$1:$AQ$1,0),0),CHAR(32))</f>
        <v>104.37706412421358</v>
      </c>
      <c r="T36" s="15">
        <f>_xlfn.IFERROR(VLOOKUP($C36,data!$C:$AQ,MATCH(T$9,data!$C$1:$AQ$1,0),0),CHAR(32))</f>
        <v>7.1</v>
      </c>
      <c r="U36" s="15" t="str">
        <f>_xlfn.IFERROR(VLOOKUP($C36,data!$C:$AQ,MATCH(U$9,data!$C$1:$AQ$1,0),0),CHAR(32))</f>
        <v> </v>
      </c>
      <c r="V36" s="15">
        <f>_xlfn.IFERROR(VLOOKUP($C36,data!$C:$AQ,MATCH(V$9,data!$C$1:$AQ$1,0),0),CHAR(32))</f>
        <v>53.49</v>
      </c>
      <c r="W36" s="15">
        <f>_xlfn.IFERROR(VLOOKUP($C36,data!$C:$AQ,MATCH(W$9,data!$C$1:$AQ$1,0),0),CHAR(32))</f>
        <v>100</v>
      </c>
      <c r="X36" s="15">
        <f>_xlfn.IFERROR(VLOOKUP($C36,data!$C:$AQ,MATCH(X$9,data!$C$1:$AQ$1,0),0),CHAR(32))</f>
        <v>4.63</v>
      </c>
      <c r="Y36" s="15">
        <f>_xlfn.IFERROR(VLOOKUP($C36,data!$C:$AQ,MATCH(Y$9,data!$C$1:$AQ$1,0),0),CHAR(32))</f>
        <v>15.85</v>
      </c>
      <c r="Z36" s="15">
        <f>_xlfn.IFERROR(VLOOKUP($C36,data!$C:$AQ,MATCH(Z$9,data!$C$1:$AQ$1,0),0),CHAR(32))</f>
        <v>27.259999999999998</v>
      </c>
      <c r="AA36" s="15">
        <f>_xlfn.IFERROR(VLOOKUP($C36,data!$C:$AQ,MATCH(AA$9,data!$C$1:$AQ$1,0),0),CHAR(32))</f>
        <v>21.2</v>
      </c>
      <c r="AB36" s="15">
        <f>_xlfn.IFERROR(VLOOKUP($C36,data!$C:$AQ,MATCH(AB$9,data!$C$1:$AQ$1,0),0),CHAR(32))</f>
        <v>9.37</v>
      </c>
      <c r="AC36" s="15">
        <f>_xlfn.IFERROR(VLOOKUP($C36,data!$C:$AQ,MATCH(AC$9,data!$C$1:$AQ$1,0),0),CHAR(32))</f>
        <v>8.17</v>
      </c>
      <c r="AD36" s="15">
        <f>_xlfn.IFERROR(VLOOKUP($C36,data!$C:$AQ,MATCH(AD$9,data!$C$1:$AQ$1,0),0),CHAR(32))</f>
        <v>264.2</v>
      </c>
      <c r="AE36" s="15">
        <f>_xlfn.IFERROR(VLOOKUP($C36,data!$C:$AQ,MATCH(AE$9,data!$C$1:$AQ$1,0),0),CHAR(32))</f>
        <v>55.99</v>
      </c>
      <c r="AF36" s="15">
        <f>_xlfn.IFERROR(VLOOKUP($C36,data!$C:$AQ,MATCH(AF$9,data!$C$1:$AQ$1,0),0),CHAR(32))</f>
        <v>0.12552</v>
      </c>
      <c r="AG36" s="15">
        <f>_xlfn.IFERROR(VLOOKUP($C36,data!$C:$AQ,MATCH(AG$9,data!$C$1:$AQ$1,0),0),CHAR(32))</f>
        <v>97.85</v>
      </c>
      <c r="AH36" s="15">
        <f>_xlfn.IFERROR(VLOOKUP($C36,data!$C:$AQ,MATCH(AH$9,data!$C$1:$AQ$1,0),0),CHAR(32))</f>
        <v>59.78999999999999</v>
      </c>
      <c r="AI36" s="15">
        <f>_xlfn.IFERROR(VLOOKUP($C36,data!$C:$AQ,MATCH(AI$9,data!$C$1:$AQ$1,0),0),CHAR(32))</f>
        <v>22.8</v>
      </c>
      <c r="AJ36" s="15">
        <f>_xlfn.IFERROR(VLOOKUP($C36,data!$C:$AQ,MATCH(AJ$9,data!$C$1:$AQ$1,0),0),CHAR(32))</f>
        <v>2.51</v>
      </c>
      <c r="AK36" s="15">
        <f>_xlfn.IFERROR(VLOOKUP($C36,data!$C:$AQ,MATCH(AK$9,data!$C$1:$AQ$1,0),0),CHAR(32))</f>
        <v>19.55</v>
      </c>
      <c r="AL36" s="15">
        <f>_xlfn.IFERROR(VLOOKUP($C36,data!$C:$AQ,MATCH(AL$9,data!$C$1:$AQ$1,0),0),CHAR(32))</f>
        <v>55.699999999999996</v>
      </c>
      <c r="AM36" s="15">
        <f>_xlfn.IFERROR(VLOOKUP($C36,data!$C:$AQ,MATCH(AM$9,data!$C$1:$AQ$1,0),0),CHAR(32))</f>
        <v>103.84</v>
      </c>
      <c r="AN36" s="15">
        <f>_xlfn.IFERROR(VLOOKUP($C36,data!$C:$AQ,MATCH(AN$9,data!$C$1:$AQ$1,0),0),CHAR(32))</f>
        <v>19.14</v>
      </c>
      <c r="AO36" s="15">
        <f>_xlfn.IFERROR(VLOOKUP($C36,data!$C:$AQ,MATCH(AO$9,data!$C$1:$AQ$1,0),0),CHAR(32))</f>
        <v>2.85</v>
      </c>
      <c r="AP36" s="15">
        <f>_xlfn.IFERROR(VLOOKUP($C36,data!$C:$AQ,MATCH(AP$9,data!$C$1:$AQ$1,0),0),CHAR(32))</f>
        <v>10.95</v>
      </c>
      <c r="AQ36" s="15">
        <f>_xlfn.IFERROR(VLOOKUP($C36,data!$C:$AQ,MATCH(AQ$9,data!$C$1:$AQ$1,0),0),CHAR(32))</f>
        <v>37.12</v>
      </c>
      <c r="AR36">
        <f>conteos!AP30</f>
        <v>6</v>
      </c>
    </row>
    <row r="37" spans="2:44" ht="15">
      <c r="B37" s="1">
        <f>IF(order_sel=order_region,region!A28,IF(order_sel=order_pop,region!C28,region!E28))</f>
        <v>6</v>
      </c>
      <c r="C37" s="1" t="str">
        <f>IF(order_sel=order_region,region!B28,IF(order_sel=order_pop,region!D28,region!F28))</f>
        <v>CAQUETA</v>
      </c>
      <c r="D37" s="15">
        <f>_xlfn.IFERROR(VLOOKUP($C37,data!$C:$AQ,MATCH(D$9,data!$C$1:$AQ$1,0),0),CHAR(32))</f>
        <v>0.4172383691823391</v>
      </c>
      <c r="E37" s="15">
        <f>_xlfn.IFERROR(VLOOKUP($C37,data!$C:$AQ,MATCH(E$9,data!$C$1:$AQ$1,0),0),CHAR(32))</f>
        <v>0.46274514614524637</v>
      </c>
      <c r="F37" s="15">
        <f>_xlfn.IFERROR(VLOOKUP($C37,data!$C:$AQ,MATCH(F$9,data!$C$1:$AQ$1,0),0),CHAR(32))</f>
        <v>0.37</v>
      </c>
      <c r="G37" s="15">
        <f>_xlfn.IFERROR(VLOOKUP($C37,data!$C:$AQ,MATCH(G$9,data!$C$1:$AQ$1,0),0),CHAR(32))</f>
        <v>98.9925</v>
      </c>
      <c r="H37" s="15">
        <f>_xlfn.IFERROR(VLOOKUP($C37,data!$C:$AQ,MATCH(H$9,data!$C$1:$AQ$1,0),0),CHAR(32))</f>
        <v>13.132</v>
      </c>
      <c r="I37" s="15">
        <f>_xlfn.IFERROR(VLOOKUP($C37,data!$C:$AQ,MATCH(I$9,data!$C$1:$AQ$1,0),0),CHAR(32))</f>
        <v>0.6383</v>
      </c>
      <c r="J37" s="15">
        <f>_xlfn.IFERROR(VLOOKUP($C37,data!$C:$AQ,MATCH(J$9,data!$C$1:$AQ$1,0),0),CHAR(32))</f>
        <v>11.7503</v>
      </c>
      <c r="K37" s="15">
        <f>_xlfn.IFERROR(VLOOKUP($C37,data!$C:$AQ,MATCH(K$9,data!$C$1:$AQ$1,0),0),CHAR(32))</f>
        <v>7.6038</v>
      </c>
      <c r="L37" s="15">
        <f>_xlfn.IFERROR(VLOOKUP($C37,data!$C:$AQ,MATCH(L$9,data!$C$1:$AQ$1,0),0),CHAR(32))</f>
        <v>16.3323</v>
      </c>
      <c r="M37" s="15">
        <f>_xlfn.IFERROR(VLOOKUP($C37,data!$C:$AQ,MATCH(M$9,data!$C$1:$AQ$1,0),0),CHAR(32))</f>
        <v>36.7101</v>
      </c>
      <c r="N37" s="15">
        <f>_xlfn.IFERROR(VLOOKUP($C37,data!$C:$AQ,MATCH(N$9,data!$C$1:$AQ$1,0),0),CHAR(32))</f>
        <v>7.8567</v>
      </c>
      <c r="O37" s="15">
        <f>_xlfn.IFERROR(VLOOKUP($C37,data!$C:$AQ,MATCH(O$9,data!$C$1:$AQ$1,0),0),CHAR(32))</f>
        <v>1.5824999999999998</v>
      </c>
      <c r="P37" s="15">
        <f>_xlfn.IFERROR(VLOOKUP($C37,data!$C:$AQ,MATCH(P$9,data!$C$1:$AQ$1,0),0),CHAR(32))</f>
        <v>8.2227</v>
      </c>
      <c r="Q37" s="15">
        <f>_xlfn.IFERROR(VLOOKUP($C37,data!$C:$AQ,MATCH(Q$9,data!$C$1:$AQ$1,0),0),CHAR(32))</f>
        <v>78.1965768255661</v>
      </c>
      <c r="R37" s="15">
        <f>_xlfn.IFERROR(VLOOKUP($C37,data!$C:$AQ,MATCH(R$9,data!$C$1:$AQ$1,0),0),CHAR(32))</f>
        <v>14.55904595062185</v>
      </c>
      <c r="S37" s="15">
        <f>_xlfn.IFERROR(VLOOKUP($C37,data!$C:$AQ,MATCH(S$9,data!$C$1:$AQ$1,0),0),CHAR(32))</f>
        <v>63.63753087494424</v>
      </c>
      <c r="T37" s="15">
        <f>_xlfn.IFERROR(VLOOKUP($C37,data!$C:$AQ,MATCH(T$9,data!$C$1:$AQ$1,0),0),CHAR(32))</f>
        <v>18.6</v>
      </c>
      <c r="U37" s="15">
        <f>_xlfn.IFERROR(VLOOKUP($C37,data!$C:$AQ,MATCH(U$9,data!$C$1:$AQ$1,0),0),CHAR(32))</f>
        <v>69.48</v>
      </c>
      <c r="V37" s="15">
        <f>_xlfn.IFERROR(VLOOKUP($C37,data!$C:$AQ,MATCH(V$9,data!$C$1:$AQ$1,0),0),CHAR(32))</f>
        <v>79.97</v>
      </c>
      <c r="W37" s="15">
        <f>_xlfn.IFERROR(VLOOKUP($C37,data!$C:$AQ,MATCH(W$9,data!$C$1:$AQ$1,0),0),CHAR(32))</f>
        <v>100</v>
      </c>
      <c r="X37" s="15">
        <f>_xlfn.IFERROR(VLOOKUP($C37,data!$C:$AQ,MATCH(X$9,data!$C$1:$AQ$1,0),0),CHAR(32))</f>
        <v>6.1</v>
      </c>
      <c r="Y37" s="15">
        <f>_xlfn.IFERROR(VLOOKUP($C37,data!$C:$AQ,MATCH(Y$9,data!$C$1:$AQ$1,0),0),CHAR(32))</f>
        <v>11.67</v>
      </c>
      <c r="Z37" s="15">
        <f>_xlfn.IFERROR(VLOOKUP($C37,data!$C:$AQ,MATCH(Z$9,data!$C$1:$AQ$1,0),0),CHAR(32))</f>
        <v>12.26</v>
      </c>
      <c r="AA37" s="15">
        <f>_xlfn.IFERROR(VLOOKUP($C37,data!$C:$AQ,MATCH(AA$9,data!$C$1:$AQ$1,0),0),CHAR(32))</f>
        <v>15</v>
      </c>
      <c r="AB37" s="15">
        <f>_xlfn.IFERROR(VLOOKUP($C37,data!$C:$AQ,MATCH(AB$9,data!$C$1:$AQ$1,0),0),CHAR(32))</f>
        <v>0.8899999999999999</v>
      </c>
      <c r="AC37" s="15">
        <f>_xlfn.IFERROR(VLOOKUP($C37,data!$C:$AQ,MATCH(AC$9,data!$C$1:$AQ$1,0),0),CHAR(32))</f>
        <v>1.09</v>
      </c>
      <c r="AD37" s="15">
        <f>_xlfn.IFERROR(VLOOKUP($C37,data!$C:$AQ,MATCH(AD$9,data!$C$1:$AQ$1,0),0),CHAR(32))</f>
        <v>95.5</v>
      </c>
      <c r="AE37" s="15">
        <f>_xlfn.IFERROR(VLOOKUP($C37,data!$C:$AQ,MATCH(AE$9,data!$C$1:$AQ$1,0),0),CHAR(32))</f>
        <v>90.83</v>
      </c>
      <c r="AF37" s="15">
        <f>_xlfn.IFERROR(VLOOKUP($C37,data!$C:$AQ,MATCH(AF$9,data!$C$1:$AQ$1,0),0),CHAR(32))</f>
        <v>0.17048</v>
      </c>
      <c r="AG37" s="15">
        <f>_xlfn.IFERROR(VLOOKUP($C37,data!$C:$AQ,MATCH(AG$9,data!$C$1:$AQ$1,0),0),CHAR(32))</f>
        <v>105.40999999999998</v>
      </c>
      <c r="AH37" s="15">
        <f>_xlfn.IFERROR(VLOOKUP($C37,data!$C:$AQ,MATCH(AH$9,data!$C$1:$AQ$1,0),0),CHAR(32))</f>
        <v>62.94</v>
      </c>
      <c r="AI37" s="15">
        <f>_xlfn.IFERROR(VLOOKUP($C37,data!$C:$AQ,MATCH(AI$9,data!$C$1:$AQ$1,0),0),CHAR(32))</f>
        <v>36.7</v>
      </c>
      <c r="AJ37" s="15">
        <f>_xlfn.IFERROR(VLOOKUP($C37,data!$C:$AQ,MATCH(AJ$9,data!$C$1:$AQ$1,0),0),CHAR(32))</f>
        <v>8.45</v>
      </c>
      <c r="AK37" s="15">
        <f>_xlfn.IFERROR(VLOOKUP($C37,data!$C:$AQ,MATCH(AK$9,data!$C$1:$AQ$1,0),0),CHAR(32))</f>
        <v>74.39</v>
      </c>
      <c r="AL37" s="15">
        <f>_xlfn.IFERROR(VLOOKUP($C37,data!$C:$AQ,MATCH(AL$9,data!$C$1:$AQ$1,0),0),CHAR(32))</f>
        <v>100.18000000000002</v>
      </c>
      <c r="AM37" s="15">
        <f>_xlfn.IFERROR(VLOOKUP($C37,data!$C:$AQ,MATCH(AM$9,data!$C$1:$AQ$1,0),0),CHAR(32))</f>
        <v>128.18</v>
      </c>
      <c r="AN37" s="15">
        <f>_xlfn.IFERROR(VLOOKUP($C37,data!$C:$AQ,MATCH(AN$9,data!$C$1:$AQ$1,0),0),CHAR(32))</f>
        <v>20.07</v>
      </c>
      <c r="AO37" s="15">
        <f>_xlfn.IFERROR(VLOOKUP($C37,data!$C:$AQ,MATCH(AO$9,data!$C$1:$AQ$1,0),0),CHAR(32))</f>
        <v>4.87</v>
      </c>
      <c r="AP37" s="15">
        <f>_xlfn.IFERROR(VLOOKUP($C37,data!$C:$AQ,MATCH(AP$9,data!$C$1:$AQ$1,0),0),CHAR(32))</f>
        <v>5.2</v>
      </c>
      <c r="AQ37" s="15">
        <f>_xlfn.IFERROR(VLOOKUP($C37,data!$C:$AQ,MATCH(AQ$9,data!$C$1:$AQ$1,0),0),CHAR(32))</f>
        <v>35.95</v>
      </c>
      <c r="AR37">
        <f>conteos!AP31</f>
        <v>2</v>
      </c>
    </row>
    <row r="38" spans="2:44" ht="15">
      <c r="B38" s="1">
        <f>IF(order_sel=order_region,region!A29,IF(order_sel=order_pop,region!C29,region!E29))</f>
        <v>6</v>
      </c>
      <c r="C38" s="1" t="str">
        <f>IF(order_sel=order_region,region!B29,IF(order_sel=order_pop,region!D29,region!F29))</f>
        <v>PUTUMAYO</v>
      </c>
      <c r="D38" s="15">
        <f>_xlfn.IFERROR(VLOOKUP($C38,data!$C:$AQ,MATCH(D$9,data!$C$1:$AQ$1,0),0),CHAR(32))</f>
        <v>0.3600832185130607</v>
      </c>
      <c r="E38" s="15" t="str">
        <f>_xlfn.IFERROR(VLOOKUP($C38,data!$C:$AQ,MATCH(E$9,data!$C$1:$AQ$1,0),0),CHAR(32))</f>
        <v> </v>
      </c>
      <c r="F38" s="15">
        <f>_xlfn.IFERROR(VLOOKUP($C38,data!$C:$AQ,MATCH(F$9,data!$C$1:$AQ$1,0),0),CHAR(32))</f>
        <v>0.42700000000000005</v>
      </c>
      <c r="G38" s="15" t="str">
        <f>_xlfn.IFERROR(VLOOKUP($C38,data!$C:$AQ,MATCH(G$9,data!$C$1:$AQ$1,0),0),CHAR(32))</f>
        <v> </v>
      </c>
      <c r="H38" s="15" t="str">
        <f>_xlfn.IFERROR(VLOOKUP($C38,data!$C:$AQ,MATCH(H$9,data!$C$1:$AQ$1,0),0),CHAR(32))</f>
        <v> </v>
      </c>
      <c r="I38" s="15" t="str">
        <f>_xlfn.IFERROR(VLOOKUP($C38,data!$C:$AQ,MATCH(I$9,data!$C$1:$AQ$1,0),0),CHAR(32))</f>
        <v> </v>
      </c>
      <c r="J38" s="15" t="str">
        <f>_xlfn.IFERROR(VLOOKUP($C38,data!$C:$AQ,MATCH(J$9,data!$C$1:$AQ$1,0),0),CHAR(32))</f>
        <v> </v>
      </c>
      <c r="K38" s="15" t="str">
        <f>_xlfn.IFERROR(VLOOKUP($C38,data!$C:$AQ,MATCH(K$9,data!$C$1:$AQ$1,0),0),CHAR(32))</f>
        <v> </v>
      </c>
      <c r="L38" s="15" t="str">
        <f>_xlfn.IFERROR(VLOOKUP($C38,data!$C:$AQ,MATCH(L$9,data!$C$1:$AQ$1,0),0),CHAR(32))</f>
        <v> </v>
      </c>
      <c r="M38" s="15" t="str">
        <f>_xlfn.IFERROR(VLOOKUP($C38,data!$C:$AQ,MATCH(M$9,data!$C$1:$AQ$1,0),0),CHAR(32))</f>
        <v> </v>
      </c>
      <c r="N38" s="15" t="str">
        <f>_xlfn.IFERROR(VLOOKUP($C38,data!$C:$AQ,MATCH(N$9,data!$C$1:$AQ$1,0),0),CHAR(32))</f>
        <v> </v>
      </c>
      <c r="O38" s="15" t="str">
        <f>_xlfn.IFERROR(VLOOKUP($C38,data!$C:$AQ,MATCH(O$9,data!$C$1:$AQ$1,0),0),CHAR(32))</f>
        <v> </v>
      </c>
      <c r="P38" s="15" t="str">
        <f>_xlfn.IFERROR(VLOOKUP($C38,data!$C:$AQ,MATCH(P$9,data!$C$1:$AQ$1,0),0),CHAR(32))</f>
        <v> </v>
      </c>
      <c r="Q38" s="15">
        <f>_xlfn.IFERROR(VLOOKUP($C38,data!$C:$AQ,MATCH(Q$9,data!$C$1:$AQ$1,0),0),CHAR(32))</f>
        <v>91.11139785204368</v>
      </c>
      <c r="R38" s="15">
        <f>_xlfn.IFERROR(VLOOKUP($C38,data!$C:$AQ,MATCH(R$9,data!$C$1:$AQ$1,0),0),CHAR(32))</f>
        <v>12.641374115896017</v>
      </c>
      <c r="S38" s="15">
        <f>_xlfn.IFERROR(VLOOKUP($C38,data!$C:$AQ,MATCH(S$9,data!$C$1:$AQ$1,0),0),CHAR(32))</f>
        <v>78.47002373614767</v>
      </c>
      <c r="T38" s="15">
        <f>_xlfn.IFERROR(VLOOKUP($C38,data!$C:$AQ,MATCH(T$9,data!$C$1:$AQ$1,0),0),CHAR(32))</f>
        <v>13.900000000000002</v>
      </c>
      <c r="U38" s="15">
        <f>_xlfn.IFERROR(VLOOKUP($C38,data!$C:$AQ,MATCH(U$9,data!$C$1:$AQ$1,0),0),CHAR(32))</f>
        <v>72.02</v>
      </c>
      <c r="V38" s="15">
        <f>_xlfn.IFERROR(VLOOKUP($C38,data!$C:$AQ,MATCH(V$9,data!$C$1:$AQ$1,0),0),CHAR(32))</f>
        <v>80.2</v>
      </c>
      <c r="W38" s="15">
        <f>_xlfn.IFERROR(VLOOKUP($C38,data!$C:$AQ,MATCH(W$9,data!$C$1:$AQ$1,0),0),CHAR(32))</f>
        <v>100</v>
      </c>
      <c r="X38" s="15">
        <f>_xlfn.IFERROR(VLOOKUP($C38,data!$C:$AQ,MATCH(X$9,data!$C$1:$AQ$1,0),0),CHAR(32))</f>
        <v>5.92</v>
      </c>
      <c r="Y38" s="15">
        <f>_xlfn.IFERROR(VLOOKUP($C38,data!$C:$AQ,MATCH(Y$9,data!$C$1:$AQ$1,0),0),CHAR(32))</f>
        <v>9.75</v>
      </c>
      <c r="Z38" s="15">
        <f>_xlfn.IFERROR(VLOOKUP($C38,data!$C:$AQ,MATCH(Z$9,data!$C$1:$AQ$1,0),0),CHAR(32))</f>
        <v>12.51</v>
      </c>
      <c r="AA38" s="15">
        <f>_xlfn.IFERROR(VLOOKUP($C38,data!$C:$AQ,MATCH(AA$9,data!$C$1:$AQ$1,0),0),CHAR(32))</f>
        <v>17.2</v>
      </c>
      <c r="AB38" s="15">
        <f>_xlfn.IFERROR(VLOOKUP($C38,data!$C:$AQ,MATCH(AB$9,data!$C$1:$AQ$1,0),0),CHAR(32))</f>
        <v>0.51</v>
      </c>
      <c r="AC38" s="15">
        <f>_xlfn.IFERROR(VLOOKUP($C38,data!$C:$AQ,MATCH(AC$9,data!$C$1:$AQ$1,0),0),CHAR(32))</f>
        <v>1.45</v>
      </c>
      <c r="AD38" s="15">
        <f>_xlfn.IFERROR(VLOOKUP($C38,data!$C:$AQ,MATCH(AD$9,data!$C$1:$AQ$1,0),0),CHAR(32))</f>
        <v>115.6</v>
      </c>
      <c r="AE38" s="15">
        <f>_xlfn.IFERROR(VLOOKUP($C38,data!$C:$AQ,MATCH(AE$9,data!$C$1:$AQ$1,0),0),CHAR(32))</f>
        <v>62.73</v>
      </c>
      <c r="AF38" s="15">
        <f>_xlfn.IFERROR(VLOOKUP($C38,data!$C:$AQ,MATCH(AF$9,data!$C$1:$AQ$1,0),0),CHAR(32))</f>
        <v>0.16006</v>
      </c>
      <c r="AG38" s="15">
        <f>_xlfn.IFERROR(VLOOKUP($C38,data!$C:$AQ,MATCH(AG$9,data!$C$1:$AQ$1,0),0),CHAR(32))</f>
        <v>131.79</v>
      </c>
      <c r="AH38" s="15">
        <f>_xlfn.IFERROR(VLOOKUP($C38,data!$C:$AQ,MATCH(AH$9,data!$C$1:$AQ$1,0),0),CHAR(32))</f>
        <v>85.45</v>
      </c>
      <c r="AI38" s="15">
        <f>_xlfn.IFERROR(VLOOKUP($C38,data!$C:$AQ,MATCH(AI$9,data!$C$1:$AQ$1,0),0),CHAR(32))</f>
        <v>27</v>
      </c>
      <c r="AJ38" s="15">
        <f>_xlfn.IFERROR(VLOOKUP($C38,data!$C:$AQ,MATCH(AJ$9,data!$C$1:$AQ$1,0),0),CHAR(32))</f>
        <v>7.34</v>
      </c>
      <c r="AK38" s="15">
        <f>_xlfn.IFERROR(VLOOKUP($C38,data!$C:$AQ,MATCH(AK$9,data!$C$1:$AQ$1,0),0),CHAR(32))</f>
        <v>71.79</v>
      </c>
      <c r="AL38" s="15">
        <f>_xlfn.IFERROR(VLOOKUP($C38,data!$C:$AQ,MATCH(AL$9,data!$C$1:$AQ$1,0),0),CHAR(32))</f>
        <v>79.98</v>
      </c>
      <c r="AM38" s="15">
        <f>_xlfn.IFERROR(VLOOKUP($C38,data!$C:$AQ,MATCH(AM$9,data!$C$1:$AQ$1,0),0),CHAR(32))</f>
        <v>106.77</v>
      </c>
      <c r="AN38" s="15">
        <f>_xlfn.IFERROR(VLOOKUP($C38,data!$C:$AQ,MATCH(AN$9,data!$C$1:$AQ$1,0),0),CHAR(32))</f>
        <v>21.81</v>
      </c>
      <c r="AO38" s="15">
        <f>_xlfn.IFERROR(VLOOKUP($C38,data!$C:$AQ,MATCH(AO$9,data!$C$1:$AQ$1,0),0),CHAR(32))</f>
        <v>5.74</v>
      </c>
      <c r="AP38" s="15">
        <f>_xlfn.IFERROR(VLOOKUP($C38,data!$C:$AQ,MATCH(AP$9,data!$C$1:$AQ$1,0),0),CHAR(32))</f>
        <v>3.3000000000000003</v>
      </c>
      <c r="AQ38" s="15">
        <f>_xlfn.IFERROR(VLOOKUP($C38,data!$C:$AQ,MATCH(AQ$9,data!$C$1:$AQ$1,0),0),CHAR(32))</f>
        <v>36.39</v>
      </c>
      <c r="AR38">
        <f>conteos!AP32</f>
        <v>0</v>
      </c>
    </row>
    <row r="39" spans="2:44" ht="15">
      <c r="B39" s="1">
        <f>IF(order_sel=order_region,region!A30,IF(order_sel=order_pop,region!C30,region!E30))</f>
        <v>6</v>
      </c>
      <c r="C39" s="1" t="str">
        <f>IF(order_sel=order_region,region!B30,IF(order_sel=order_pop,region!D30,region!F30))</f>
        <v>AMAZONAS</v>
      </c>
      <c r="D39" s="15">
        <f>_xlfn.IFERROR(VLOOKUP($C39,data!$C:$AQ,MATCH(D$9,data!$C$1:$AQ$1,0),0),CHAR(32))</f>
        <v>0.4440968732476578</v>
      </c>
      <c r="E39" s="15" t="str">
        <f>_xlfn.IFERROR(VLOOKUP($C39,data!$C:$AQ,MATCH(E$9,data!$C$1:$AQ$1,0),0),CHAR(32))</f>
        <v> </v>
      </c>
      <c r="F39" s="15">
        <f>_xlfn.IFERROR(VLOOKUP($C39,data!$C:$AQ,MATCH(F$9,data!$C$1:$AQ$1,0),0),CHAR(32))</f>
        <v>0.48</v>
      </c>
      <c r="G39" s="15" t="str">
        <f>_xlfn.IFERROR(VLOOKUP($C39,data!$C:$AQ,MATCH(G$9,data!$C$1:$AQ$1,0),0),CHAR(32))</f>
        <v> </v>
      </c>
      <c r="H39" s="15" t="str">
        <f>_xlfn.IFERROR(VLOOKUP($C39,data!$C:$AQ,MATCH(H$9,data!$C$1:$AQ$1,0),0),CHAR(32))</f>
        <v> </v>
      </c>
      <c r="I39" s="15" t="str">
        <f>_xlfn.IFERROR(VLOOKUP($C39,data!$C:$AQ,MATCH(I$9,data!$C$1:$AQ$1,0),0),CHAR(32))</f>
        <v> </v>
      </c>
      <c r="J39" s="15" t="str">
        <f>_xlfn.IFERROR(VLOOKUP($C39,data!$C:$AQ,MATCH(J$9,data!$C$1:$AQ$1,0),0),CHAR(32))</f>
        <v> </v>
      </c>
      <c r="K39" s="15" t="str">
        <f>_xlfn.IFERROR(VLOOKUP($C39,data!$C:$AQ,MATCH(K$9,data!$C$1:$AQ$1,0),0),CHAR(32))</f>
        <v> </v>
      </c>
      <c r="L39" s="15" t="str">
        <f>_xlfn.IFERROR(VLOOKUP($C39,data!$C:$AQ,MATCH(L$9,data!$C$1:$AQ$1,0),0),CHAR(32))</f>
        <v> </v>
      </c>
      <c r="M39" s="15" t="str">
        <f>_xlfn.IFERROR(VLOOKUP($C39,data!$C:$AQ,MATCH(M$9,data!$C$1:$AQ$1,0),0),CHAR(32))</f>
        <v> </v>
      </c>
      <c r="N39" s="15" t="str">
        <f>_xlfn.IFERROR(VLOOKUP($C39,data!$C:$AQ,MATCH(N$9,data!$C$1:$AQ$1,0),0),CHAR(32))</f>
        <v> </v>
      </c>
      <c r="O39" s="15" t="str">
        <f>_xlfn.IFERROR(VLOOKUP($C39,data!$C:$AQ,MATCH(O$9,data!$C$1:$AQ$1,0),0),CHAR(32))</f>
        <v> </v>
      </c>
      <c r="P39" s="15" t="str">
        <f>_xlfn.IFERROR(VLOOKUP($C39,data!$C:$AQ,MATCH(P$9,data!$C$1:$AQ$1,0),0),CHAR(32))</f>
        <v> </v>
      </c>
      <c r="Q39" s="15">
        <f>_xlfn.IFERROR(VLOOKUP($C39,data!$C:$AQ,MATCH(Q$9,data!$C$1:$AQ$1,0),0),CHAR(32))</f>
        <v>69.33459860631125</v>
      </c>
      <c r="R39" s="15">
        <f>_xlfn.IFERROR(VLOOKUP($C39,data!$C:$AQ,MATCH(R$9,data!$C$1:$AQ$1,0),0),CHAR(32))</f>
        <v>17.824769134893206</v>
      </c>
      <c r="S39" s="15">
        <f>_xlfn.IFERROR(VLOOKUP($C39,data!$C:$AQ,MATCH(S$9,data!$C$1:$AQ$1,0),0),CHAR(32))</f>
        <v>51.509829471418044</v>
      </c>
      <c r="T39" s="15">
        <f>_xlfn.IFERROR(VLOOKUP($C39,data!$C:$AQ,MATCH(T$9,data!$C$1:$AQ$1,0),0),CHAR(32))</f>
        <v>25.7</v>
      </c>
      <c r="U39" s="15">
        <f>_xlfn.IFERROR(VLOOKUP($C39,data!$C:$AQ,MATCH(U$9,data!$C$1:$AQ$1,0),0),CHAR(32))</f>
        <v>70.15</v>
      </c>
      <c r="V39" s="15">
        <f>_xlfn.IFERROR(VLOOKUP($C39,data!$C:$AQ,MATCH(V$9,data!$C$1:$AQ$1,0),0),CHAR(32))</f>
        <v>81.25</v>
      </c>
      <c r="W39" s="15">
        <f>_xlfn.IFERROR(VLOOKUP($C39,data!$C:$AQ,MATCH(W$9,data!$C$1:$AQ$1,0),0),CHAR(32))</f>
        <v>100</v>
      </c>
      <c r="X39" s="15">
        <f>_xlfn.IFERROR(VLOOKUP($C39,data!$C:$AQ,MATCH(X$9,data!$C$1:$AQ$1,0),0),CHAR(32))</f>
        <v>6.19</v>
      </c>
      <c r="Y39" s="15">
        <f>_xlfn.IFERROR(VLOOKUP($C39,data!$C:$AQ,MATCH(Y$9,data!$C$1:$AQ$1,0),0),CHAR(32))</f>
        <v>28.57</v>
      </c>
      <c r="Z39" s="15">
        <f>_xlfn.IFERROR(VLOOKUP($C39,data!$C:$AQ,MATCH(Z$9,data!$C$1:$AQ$1,0),0),CHAR(32))</f>
        <v>18.01</v>
      </c>
      <c r="AA39" s="15">
        <f>_xlfn.IFERROR(VLOOKUP($C39,data!$C:$AQ,MATCH(AA$9,data!$C$1:$AQ$1,0),0),CHAR(32))</f>
        <v>19.8</v>
      </c>
      <c r="AB39" s="15">
        <f>_xlfn.IFERROR(VLOOKUP($C39,data!$C:$AQ,MATCH(AB$9,data!$C$1:$AQ$1,0),0),CHAR(32))</f>
        <v>3.69</v>
      </c>
      <c r="AC39" s="15">
        <f>_xlfn.IFERROR(VLOOKUP($C39,data!$C:$AQ,MATCH(AC$9,data!$C$1:$AQ$1,0),0),CHAR(32))</f>
        <v>2.64</v>
      </c>
      <c r="AD39" s="15">
        <f>_xlfn.IFERROR(VLOOKUP($C39,data!$C:$AQ,MATCH(AD$9,data!$C$1:$AQ$1,0),0),CHAR(32))</f>
        <v>92.10000000000001</v>
      </c>
      <c r="AE39" s="15">
        <f>_xlfn.IFERROR(VLOOKUP($C39,data!$C:$AQ,MATCH(AE$9,data!$C$1:$AQ$1,0),0),CHAR(32))</f>
        <v>73.43</v>
      </c>
      <c r="AF39" s="15">
        <f>_xlfn.IFERROR(VLOOKUP($C39,data!$C:$AQ,MATCH(AF$9,data!$C$1:$AQ$1,0),0),CHAR(32))</f>
        <v>0.12492</v>
      </c>
      <c r="AG39" s="15">
        <f>_xlfn.IFERROR(VLOOKUP($C39,data!$C:$AQ,MATCH(AG$9,data!$C$1:$AQ$1,0),0),CHAR(32))</f>
        <v>252.33999999999997</v>
      </c>
      <c r="AH39" s="15">
        <f>_xlfn.IFERROR(VLOOKUP($C39,data!$C:$AQ,MATCH(AH$9,data!$C$1:$AQ$1,0),0),CHAR(32))</f>
        <v>160.99</v>
      </c>
      <c r="AI39" s="15">
        <f>_xlfn.IFERROR(VLOOKUP($C39,data!$C:$AQ,MATCH(AI$9,data!$C$1:$AQ$1,0),0),CHAR(32))</f>
        <v>73</v>
      </c>
      <c r="AJ39" s="15">
        <f>_xlfn.IFERROR(VLOOKUP($C39,data!$C:$AQ,MATCH(AJ$9,data!$C$1:$AQ$1,0),0),CHAR(32))</f>
        <v>0</v>
      </c>
      <c r="AK39" s="15">
        <f>_xlfn.IFERROR(VLOOKUP($C39,data!$C:$AQ,MATCH(AK$9,data!$C$1:$AQ$1,0),0),CHAR(32))</f>
        <v>11.07</v>
      </c>
      <c r="AL39" s="15">
        <f>_xlfn.IFERROR(VLOOKUP($C39,data!$C:$AQ,MATCH(AL$9,data!$C$1:$AQ$1,0),0),CHAR(32))</f>
        <v>74.87</v>
      </c>
      <c r="AM39" s="15">
        <f>_xlfn.IFERROR(VLOOKUP($C39,data!$C:$AQ,MATCH(AM$9,data!$C$1:$AQ$1,0),0),CHAR(32))</f>
        <v>101.46999999999998</v>
      </c>
      <c r="AN39" s="15">
        <f>_xlfn.IFERROR(VLOOKUP($C39,data!$C:$AQ,MATCH(AN$9,data!$C$1:$AQ$1,0),0),CHAR(32))</f>
        <v>7.42</v>
      </c>
      <c r="AO39" s="15">
        <f>_xlfn.IFERROR(VLOOKUP($C39,data!$C:$AQ,MATCH(AO$9,data!$C$1:$AQ$1,0),0),CHAR(32))</f>
        <v>1.32</v>
      </c>
      <c r="AP39" s="15">
        <f>_xlfn.IFERROR(VLOOKUP($C39,data!$C:$AQ,MATCH(AP$9,data!$C$1:$AQ$1,0),0),CHAR(32))</f>
        <v>3.37</v>
      </c>
      <c r="AQ39" s="15">
        <f>_xlfn.IFERROR(VLOOKUP($C39,data!$C:$AQ,MATCH(AQ$9,data!$C$1:$AQ$1,0),0),CHAR(32))</f>
        <v>36.39</v>
      </c>
      <c r="AR39">
        <f>conteos!AP33</f>
        <v>2</v>
      </c>
    </row>
    <row r="40" spans="2:44" ht="15">
      <c r="B40" s="1">
        <f>IF(order_sel=order_region,region!A31,IF(order_sel=order_pop,region!C31,region!E31))</f>
        <v>6</v>
      </c>
      <c r="C40" s="1" t="str">
        <f>IF(order_sel=order_region,region!B31,IF(order_sel=order_pop,region!D31,region!F31))</f>
        <v>GUAINIA</v>
      </c>
      <c r="D40" s="15">
        <f>_xlfn.IFERROR(VLOOKUP($C40,data!$C:$AQ,MATCH(D$9,data!$C$1:$AQ$1,0),0),CHAR(32))</f>
        <v>0.6062043601087362</v>
      </c>
      <c r="E40" s="15" t="str">
        <f>_xlfn.IFERROR(VLOOKUP($C40,data!$C:$AQ,MATCH(E$9,data!$C$1:$AQ$1,0),0),CHAR(32))</f>
        <v> </v>
      </c>
      <c r="F40" s="15">
        <f>_xlfn.IFERROR(VLOOKUP($C40,data!$C:$AQ,MATCH(F$9,data!$C$1:$AQ$1,0),0),CHAR(32))</f>
        <v>0.342</v>
      </c>
      <c r="G40" s="15" t="str">
        <f>_xlfn.IFERROR(VLOOKUP($C40,data!$C:$AQ,MATCH(G$9,data!$C$1:$AQ$1,0),0),CHAR(32))</f>
        <v> </v>
      </c>
      <c r="H40" s="15" t="str">
        <f>_xlfn.IFERROR(VLOOKUP($C40,data!$C:$AQ,MATCH(H$9,data!$C$1:$AQ$1,0),0),CHAR(32))</f>
        <v> </v>
      </c>
      <c r="I40" s="15" t="str">
        <f>_xlfn.IFERROR(VLOOKUP($C40,data!$C:$AQ,MATCH(I$9,data!$C$1:$AQ$1,0),0),CHAR(32))</f>
        <v> </v>
      </c>
      <c r="J40" s="15" t="str">
        <f>_xlfn.IFERROR(VLOOKUP($C40,data!$C:$AQ,MATCH(J$9,data!$C$1:$AQ$1,0),0),CHAR(32))</f>
        <v> </v>
      </c>
      <c r="K40" s="15" t="str">
        <f>_xlfn.IFERROR(VLOOKUP($C40,data!$C:$AQ,MATCH(K$9,data!$C$1:$AQ$1,0),0),CHAR(32))</f>
        <v> </v>
      </c>
      <c r="L40" s="15" t="str">
        <f>_xlfn.IFERROR(VLOOKUP($C40,data!$C:$AQ,MATCH(L$9,data!$C$1:$AQ$1,0),0),CHAR(32))</f>
        <v> </v>
      </c>
      <c r="M40" s="15" t="str">
        <f>_xlfn.IFERROR(VLOOKUP($C40,data!$C:$AQ,MATCH(M$9,data!$C$1:$AQ$1,0),0),CHAR(32))</f>
        <v> </v>
      </c>
      <c r="N40" s="15" t="str">
        <f>_xlfn.IFERROR(VLOOKUP($C40,data!$C:$AQ,MATCH(N$9,data!$C$1:$AQ$1,0),0),CHAR(32))</f>
        <v> </v>
      </c>
      <c r="O40" s="15" t="str">
        <f>_xlfn.IFERROR(VLOOKUP($C40,data!$C:$AQ,MATCH(O$9,data!$C$1:$AQ$1,0),0),CHAR(32))</f>
        <v> </v>
      </c>
      <c r="P40" s="15" t="str">
        <f>_xlfn.IFERROR(VLOOKUP($C40,data!$C:$AQ,MATCH(P$9,data!$C$1:$AQ$1,0),0),CHAR(32))</f>
        <v> </v>
      </c>
      <c r="Q40" s="15">
        <f>_xlfn.IFERROR(VLOOKUP($C40,data!$C:$AQ,MATCH(Q$9,data!$C$1:$AQ$1,0),0),CHAR(32))</f>
        <v>80.69867154002952</v>
      </c>
      <c r="R40" s="15">
        <f>_xlfn.IFERROR(VLOOKUP($C40,data!$C:$AQ,MATCH(R$9,data!$C$1:$AQ$1,0),0),CHAR(32))</f>
        <v>12.666057496309833</v>
      </c>
      <c r="S40" s="15">
        <f>_xlfn.IFERROR(VLOOKUP($C40,data!$C:$AQ,MATCH(S$9,data!$C$1:$AQ$1,0),0),CHAR(32))</f>
        <v>68.03261404371969</v>
      </c>
      <c r="T40" s="15">
        <f>_xlfn.IFERROR(VLOOKUP($C40,data!$C:$AQ,MATCH(T$9,data!$C$1:$AQ$1,0),0),CHAR(32))</f>
        <v>15.7</v>
      </c>
      <c r="U40" s="15" t="str">
        <f>_xlfn.IFERROR(VLOOKUP($C40,data!$C:$AQ,MATCH(U$9,data!$C$1:$AQ$1,0),0),CHAR(32))</f>
        <v> </v>
      </c>
      <c r="V40" s="15">
        <f>_xlfn.IFERROR(VLOOKUP($C40,data!$C:$AQ,MATCH(V$9,data!$C$1:$AQ$1,0),0),CHAR(32))</f>
        <v>62.81</v>
      </c>
      <c r="W40" s="15">
        <f>_xlfn.IFERROR(VLOOKUP($C40,data!$C:$AQ,MATCH(W$9,data!$C$1:$AQ$1,0),0),CHAR(32))</f>
        <v>100</v>
      </c>
      <c r="X40" s="15">
        <f>_xlfn.IFERROR(VLOOKUP($C40,data!$C:$AQ,MATCH(X$9,data!$C$1:$AQ$1,0),0),CHAR(32))</f>
        <v>4.86</v>
      </c>
      <c r="Y40" s="15">
        <f>_xlfn.IFERROR(VLOOKUP($C40,data!$C:$AQ,MATCH(Y$9,data!$C$1:$AQ$1,0),0),CHAR(32))</f>
        <v>23.39</v>
      </c>
      <c r="Z40" s="15">
        <f>_xlfn.IFERROR(VLOOKUP($C40,data!$C:$AQ,MATCH(Z$9,data!$C$1:$AQ$1,0),0),CHAR(32))</f>
        <v>25.83</v>
      </c>
      <c r="AA40" s="15">
        <f>_xlfn.IFERROR(VLOOKUP($C40,data!$C:$AQ,MATCH(AA$9,data!$C$1:$AQ$1,0),0),CHAR(32))</f>
        <v>33.099999999999994</v>
      </c>
      <c r="AB40" s="15">
        <f>_xlfn.IFERROR(VLOOKUP($C40,data!$C:$AQ,MATCH(AB$9,data!$C$1:$AQ$1,0),0),CHAR(32))</f>
        <v>13.530000000000001</v>
      </c>
      <c r="AC40" s="15">
        <f>_xlfn.IFERROR(VLOOKUP($C40,data!$C:$AQ,MATCH(AC$9,data!$C$1:$AQ$1,0),0),CHAR(32))</f>
        <v>13</v>
      </c>
      <c r="AD40" s="15">
        <f>_xlfn.IFERROR(VLOOKUP($C40,data!$C:$AQ,MATCH(AD$9,data!$C$1:$AQ$1,0),0),CHAR(32))</f>
        <v>116</v>
      </c>
      <c r="AE40" s="15">
        <f>_xlfn.IFERROR(VLOOKUP($C40,data!$C:$AQ,MATCH(AE$9,data!$C$1:$AQ$1,0),0),CHAR(32))</f>
        <v>76.32</v>
      </c>
      <c r="AF40" s="15">
        <f>_xlfn.IFERROR(VLOOKUP($C40,data!$C:$AQ,MATCH(AF$9,data!$C$1:$AQ$1,0),0),CHAR(32))</f>
        <v>0.17661</v>
      </c>
      <c r="AG40" s="15" t="str">
        <f>_xlfn.IFERROR(VLOOKUP($C40,data!$C:$AQ,MATCH(AG$9,data!$C$1:$AQ$1,0),0),CHAR(32))</f>
        <v> </v>
      </c>
      <c r="AH40" s="15" t="str">
        <f>_xlfn.IFERROR(VLOOKUP($C40,data!$C:$AQ,MATCH(AH$9,data!$C$1:$AQ$1,0),0),CHAR(32))</f>
        <v> </v>
      </c>
      <c r="AI40" s="15">
        <f>_xlfn.IFERROR(VLOOKUP($C40,data!$C:$AQ,MATCH(AI$9,data!$C$1:$AQ$1,0),0),CHAR(32))</f>
        <v>29.4</v>
      </c>
      <c r="AJ40" s="15">
        <f>_xlfn.IFERROR(VLOOKUP($C40,data!$C:$AQ,MATCH(AJ$9,data!$C$1:$AQ$1,0),0),CHAR(32))</f>
        <v>2.45</v>
      </c>
      <c r="AK40" s="15">
        <f>_xlfn.IFERROR(VLOOKUP($C40,data!$C:$AQ,MATCH(AK$9,data!$C$1:$AQ$1,0),0),CHAR(32))</f>
        <v>8.77</v>
      </c>
      <c r="AL40" s="15">
        <f>_xlfn.IFERROR(VLOOKUP($C40,data!$C:$AQ,MATCH(AL$9,data!$C$1:$AQ$1,0),0),CHAR(32))</f>
        <v>104.34</v>
      </c>
      <c r="AM40" s="15">
        <f>_xlfn.IFERROR(VLOOKUP($C40,data!$C:$AQ,MATCH(AM$9,data!$C$1:$AQ$1,0),0),CHAR(32))</f>
        <v>65.23</v>
      </c>
      <c r="AN40" s="15">
        <f>_xlfn.IFERROR(VLOOKUP($C40,data!$C:$AQ,MATCH(AN$9,data!$C$1:$AQ$1,0),0),CHAR(32))</f>
        <v>7.950000000000001</v>
      </c>
      <c r="AO40" s="15">
        <f>_xlfn.IFERROR(VLOOKUP($C40,data!$C:$AQ,MATCH(AO$9,data!$C$1:$AQ$1,0),0),CHAR(32))</f>
        <v>0</v>
      </c>
      <c r="AP40" s="15">
        <f>_xlfn.IFERROR(VLOOKUP($C40,data!$C:$AQ,MATCH(AP$9,data!$C$1:$AQ$1,0),0),CHAR(32))</f>
        <v>15.8</v>
      </c>
      <c r="AQ40" s="15">
        <f>_xlfn.IFERROR(VLOOKUP($C40,data!$C:$AQ,MATCH(AQ$9,data!$C$1:$AQ$1,0),0),CHAR(32))</f>
        <v>36.39</v>
      </c>
      <c r="AR40">
        <f>conteos!AP34</f>
        <v>5</v>
      </c>
    </row>
    <row r="41" spans="2:44" ht="15">
      <c r="B41" s="1">
        <f>IF(order_sel=order_region,region!A32,IF(order_sel=order_pop,region!C32,region!E32))</f>
        <v>6</v>
      </c>
      <c r="C41" s="1" t="str">
        <f>IF(order_sel=order_region,region!B32,IF(order_sel=order_pop,region!D32,region!F32))</f>
        <v>GUAVIARE</v>
      </c>
      <c r="D41" s="15">
        <f>_xlfn.IFERROR(VLOOKUP($C41,data!$C:$AQ,MATCH(D$9,data!$C$1:$AQ$1,0),0),CHAR(32))</f>
        <v>0.3988793922824195</v>
      </c>
      <c r="E41" s="15" t="str">
        <f>_xlfn.IFERROR(VLOOKUP($C41,data!$C:$AQ,MATCH(E$9,data!$C$1:$AQ$1,0),0),CHAR(32))</f>
        <v> </v>
      </c>
      <c r="F41" s="15">
        <f>_xlfn.IFERROR(VLOOKUP($C41,data!$C:$AQ,MATCH(F$9,data!$C$1:$AQ$1,0),0),CHAR(32))</f>
        <v>0.5479999999999999</v>
      </c>
      <c r="G41" s="15" t="str">
        <f>_xlfn.IFERROR(VLOOKUP($C41,data!$C:$AQ,MATCH(G$9,data!$C$1:$AQ$1,0),0),CHAR(32))</f>
        <v> </v>
      </c>
      <c r="H41" s="15" t="str">
        <f>_xlfn.IFERROR(VLOOKUP($C41,data!$C:$AQ,MATCH(H$9,data!$C$1:$AQ$1,0),0),CHAR(32))</f>
        <v> </v>
      </c>
      <c r="I41" s="15" t="str">
        <f>_xlfn.IFERROR(VLOOKUP($C41,data!$C:$AQ,MATCH(I$9,data!$C$1:$AQ$1,0),0),CHAR(32))</f>
        <v> </v>
      </c>
      <c r="J41" s="15" t="str">
        <f>_xlfn.IFERROR(VLOOKUP($C41,data!$C:$AQ,MATCH(J$9,data!$C$1:$AQ$1,0),0),CHAR(32))</f>
        <v> </v>
      </c>
      <c r="K41" s="15" t="str">
        <f>_xlfn.IFERROR(VLOOKUP($C41,data!$C:$AQ,MATCH(K$9,data!$C$1:$AQ$1,0),0),CHAR(32))</f>
        <v> </v>
      </c>
      <c r="L41" s="15" t="str">
        <f>_xlfn.IFERROR(VLOOKUP($C41,data!$C:$AQ,MATCH(L$9,data!$C$1:$AQ$1,0),0),CHAR(32))</f>
        <v> </v>
      </c>
      <c r="M41" s="15" t="str">
        <f>_xlfn.IFERROR(VLOOKUP($C41,data!$C:$AQ,MATCH(M$9,data!$C$1:$AQ$1,0),0),CHAR(32))</f>
        <v> </v>
      </c>
      <c r="N41" s="15" t="str">
        <f>_xlfn.IFERROR(VLOOKUP($C41,data!$C:$AQ,MATCH(N$9,data!$C$1:$AQ$1,0),0),CHAR(32))</f>
        <v> </v>
      </c>
      <c r="O41" s="15" t="str">
        <f>_xlfn.IFERROR(VLOOKUP($C41,data!$C:$AQ,MATCH(O$9,data!$C$1:$AQ$1,0),0),CHAR(32))</f>
        <v> </v>
      </c>
      <c r="P41" s="15" t="str">
        <f>_xlfn.IFERROR(VLOOKUP($C41,data!$C:$AQ,MATCH(P$9,data!$C$1:$AQ$1,0),0),CHAR(32))</f>
        <v> </v>
      </c>
      <c r="Q41" s="15">
        <f>_xlfn.IFERROR(VLOOKUP($C41,data!$C:$AQ,MATCH(Q$9,data!$C$1:$AQ$1,0),0),CHAR(32))</f>
        <v>70.35136202131861</v>
      </c>
      <c r="R41" s="15">
        <f>_xlfn.IFERROR(VLOOKUP($C41,data!$C:$AQ,MATCH(R$9,data!$C$1:$AQ$1,0),0),CHAR(32))</f>
        <v>10.618878423852763</v>
      </c>
      <c r="S41" s="15">
        <f>_xlfn.IFERROR(VLOOKUP($C41,data!$C:$AQ,MATCH(S$9,data!$C$1:$AQ$1,0),0),CHAR(32))</f>
        <v>59.73248359746584</v>
      </c>
      <c r="T41" s="15">
        <f>_xlfn.IFERROR(VLOOKUP($C41,data!$C:$AQ,MATCH(T$9,data!$C$1:$AQ$1,0),0),CHAR(32))</f>
        <v>15.1</v>
      </c>
      <c r="U41" s="15" t="str">
        <f>_xlfn.IFERROR(VLOOKUP($C41,data!$C:$AQ,MATCH(U$9,data!$C$1:$AQ$1,0),0),CHAR(32))</f>
        <v> </v>
      </c>
      <c r="V41" s="15">
        <f>_xlfn.IFERROR(VLOOKUP($C41,data!$C:$AQ,MATCH(V$9,data!$C$1:$AQ$1,0),0),CHAR(32))</f>
        <v>50.83</v>
      </c>
      <c r="W41" s="15">
        <f>_xlfn.IFERROR(VLOOKUP($C41,data!$C:$AQ,MATCH(W$9,data!$C$1:$AQ$1,0),0),CHAR(32))</f>
        <v>97.9</v>
      </c>
      <c r="X41" s="15">
        <f>_xlfn.IFERROR(VLOOKUP($C41,data!$C:$AQ,MATCH(X$9,data!$C$1:$AQ$1,0),0),CHAR(32))</f>
        <v>7.3</v>
      </c>
      <c r="Y41" s="15">
        <f>_xlfn.IFERROR(VLOOKUP($C41,data!$C:$AQ,MATCH(Y$9,data!$C$1:$AQ$1,0),0),CHAR(32))</f>
        <v>12.44</v>
      </c>
      <c r="Z41" s="15">
        <f>_xlfn.IFERROR(VLOOKUP($C41,data!$C:$AQ,MATCH(Z$9,data!$C$1:$AQ$1,0),0),CHAR(32))</f>
        <v>12.74</v>
      </c>
      <c r="AA41" s="15">
        <f>_xlfn.IFERROR(VLOOKUP($C41,data!$C:$AQ,MATCH(AA$9,data!$C$1:$AQ$1,0),0),CHAR(32))</f>
        <v>15.100000000000001</v>
      </c>
      <c r="AB41" s="15">
        <f>_xlfn.IFERROR(VLOOKUP($C41,data!$C:$AQ,MATCH(AB$9,data!$C$1:$AQ$1,0),0),CHAR(32))</f>
        <v>1.74</v>
      </c>
      <c r="AC41" s="15">
        <f>_xlfn.IFERROR(VLOOKUP($C41,data!$C:$AQ,MATCH(AC$9,data!$C$1:$AQ$1,0),0),CHAR(32))</f>
        <v>1.6800000000000002</v>
      </c>
      <c r="AD41" s="15">
        <f>_xlfn.IFERROR(VLOOKUP($C41,data!$C:$AQ,MATCH(AD$9,data!$C$1:$AQ$1,0),0),CHAR(32))</f>
        <v>55.599999999999994</v>
      </c>
      <c r="AE41" s="15">
        <f>_xlfn.IFERROR(VLOOKUP($C41,data!$C:$AQ,MATCH(AE$9,data!$C$1:$AQ$1,0),0),CHAR(32))</f>
        <v>63.8</v>
      </c>
      <c r="AF41" s="15">
        <f>_xlfn.IFERROR(VLOOKUP($C41,data!$C:$AQ,MATCH(AF$9,data!$C$1:$AQ$1,0),0),CHAR(32))</f>
        <v>0.18327</v>
      </c>
      <c r="AG41" s="15">
        <f>_xlfn.IFERROR(VLOOKUP($C41,data!$C:$AQ,MATCH(AG$9,data!$C$1:$AQ$1,0),0),CHAR(32))</f>
        <v>124.38</v>
      </c>
      <c r="AH41" s="15">
        <f>_xlfn.IFERROR(VLOOKUP($C41,data!$C:$AQ,MATCH(AH$9,data!$C$1:$AQ$1,0),0),CHAR(32))</f>
        <v>82.46</v>
      </c>
      <c r="AI41" s="15">
        <f>_xlfn.IFERROR(VLOOKUP($C41,data!$C:$AQ,MATCH(AI$9,data!$C$1:$AQ$1,0),0),CHAR(32))</f>
        <v>26.5</v>
      </c>
      <c r="AJ41" s="15">
        <f>_xlfn.IFERROR(VLOOKUP($C41,data!$C:$AQ,MATCH(AJ$9,data!$C$1:$AQ$1,0),0),CHAR(32))</f>
        <v>6.74</v>
      </c>
      <c r="AK41" s="15">
        <f>_xlfn.IFERROR(VLOOKUP($C41,data!$C:$AQ,MATCH(AK$9,data!$C$1:$AQ$1,0),0),CHAR(32))</f>
        <v>53.05</v>
      </c>
      <c r="AL41" s="15">
        <f>_xlfn.IFERROR(VLOOKUP($C41,data!$C:$AQ,MATCH(AL$9,data!$C$1:$AQ$1,0),0),CHAR(32))</f>
        <v>89.01</v>
      </c>
      <c r="AM41" s="15">
        <f>_xlfn.IFERROR(VLOOKUP($C41,data!$C:$AQ,MATCH(AM$9,data!$C$1:$AQ$1,0),0),CHAR(32))</f>
        <v>114.98</v>
      </c>
      <c r="AN41" s="15">
        <f>_xlfn.IFERROR(VLOOKUP($C41,data!$C:$AQ,MATCH(AN$9,data!$C$1:$AQ$1,0),0),CHAR(32))</f>
        <v>6.52</v>
      </c>
      <c r="AO41" s="15">
        <f>_xlfn.IFERROR(VLOOKUP($C41,data!$C:$AQ,MATCH(AO$9,data!$C$1:$AQ$1,0),0),CHAR(32))</f>
        <v>1.43</v>
      </c>
      <c r="AP41" s="15">
        <f>_xlfn.IFERROR(VLOOKUP($C41,data!$C:$AQ,MATCH(AP$9,data!$C$1:$AQ$1,0),0),CHAR(32))</f>
        <v>5.2</v>
      </c>
      <c r="AQ41" s="15">
        <f>_xlfn.IFERROR(VLOOKUP($C41,data!$C:$AQ,MATCH(AQ$9,data!$C$1:$AQ$1,0),0),CHAR(32))</f>
        <v>37.12</v>
      </c>
      <c r="AR41">
        <f>conteos!AP35</f>
        <v>2</v>
      </c>
    </row>
    <row r="42" spans="2:44" ht="15">
      <c r="B42" s="1">
        <f>IF(order_sel=order_region,region!A33,IF(order_sel=order_pop,region!C33,region!E33))</f>
        <v>6</v>
      </c>
      <c r="C42" s="1" t="str">
        <f>IF(order_sel=order_region,region!B33,IF(order_sel=order_pop,region!D33,region!F33))</f>
        <v>VAUPES</v>
      </c>
      <c r="D42" s="15">
        <f>_xlfn.IFERROR(VLOOKUP($C42,data!$C:$AQ,MATCH(D$9,data!$C$1:$AQ$1,0),0),CHAR(32))</f>
        <v>0.5476685778070932</v>
      </c>
      <c r="E42" s="15" t="str">
        <f>_xlfn.IFERROR(VLOOKUP($C42,data!$C:$AQ,MATCH(E$9,data!$C$1:$AQ$1,0),0),CHAR(32))</f>
        <v> </v>
      </c>
      <c r="F42" s="15">
        <f>_xlfn.IFERROR(VLOOKUP($C42,data!$C:$AQ,MATCH(F$9,data!$C$1:$AQ$1,0),0),CHAR(32))</f>
        <v>0.324</v>
      </c>
      <c r="G42" s="15" t="str">
        <f>_xlfn.IFERROR(VLOOKUP($C42,data!$C:$AQ,MATCH(G$9,data!$C$1:$AQ$1,0),0),CHAR(32))</f>
        <v> </v>
      </c>
      <c r="H42" s="15" t="str">
        <f>_xlfn.IFERROR(VLOOKUP($C42,data!$C:$AQ,MATCH(H$9,data!$C$1:$AQ$1,0),0),CHAR(32))</f>
        <v> </v>
      </c>
      <c r="I42" s="15" t="str">
        <f>_xlfn.IFERROR(VLOOKUP($C42,data!$C:$AQ,MATCH(I$9,data!$C$1:$AQ$1,0),0),CHAR(32))</f>
        <v> </v>
      </c>
      <c r="J42" s="15" t="str">
        <f>_xlfn.IFERROR(VLOOKUP($C42,data!$C:$AQ,MATCH(J$9,data!$C$1:$AQ$1,0),0),CHAR(32))</f>
        <v> </v>
      </c>
      <c r="K42" s="15" t="str">
        <f>_xlfn.IFERROR(VLOOKUP($C42,data!$C:$AQ,MATCH(K$9,data!$C$1:$AQ$1,0),0),CHAR(32))</f>
        <v> </v>
      </c>
      <c r="L42" s="15" t="str">
        <f>_xlfn.IFERROR(VLOOKUP($C42,data!$C:$AQ,MATCH(L$9,data!$C$1:$AQ$1,0),0),CHAR(32))</f>
        <v> </v>
      </c>
      <c r="M42" s="15" t="str">
        <f>_xlfn.IFERROR(VLOOKUP($C42,data!$C:$AQ,MATCH(M$9,data!$C$1:$AQ$1,0),0),CHAR(32))</f>
        <v> </v>
      </c>
      <c r="N42" s="15" t="str">
        <f>_xlfn.IFERROR(VLOOKUP($C42,data!$C:$AQ,MATCH(N$9,data!$C$1:$AQ$1,0),0),CHAR(32))</f>
        <v> </v>
      </c>
      <c r="O42" s="15" t="str">
        <f>_xlfn.IFERROR(VLOOKUP($C42,data!$C:$AQ,MATCH(O$9,data!$C$1:$AQ$1,0),0),CHAR(32))</f>
        <v> </v>
      </c>
      <c r="P42" s="15" t="str">
        <f>_xlfn.IFERROR(VLOOKUP($C42,data!$C:$AQ,MATCH(P$9,data!$C$1:$AQ$1,0),0),CHAR(32))</f>
        <v> </v>
      </c>
      <c r="Q42" s="15">
        <f>_xlfn.IFERROR(VLOOKUP($C42,data!$C:$AQ,MATCH(Q$9,data!$C$1:$AQ$1,0),0),CHAR(32))</f>
        <v>58.16581998492987</v>
      </c>
      <c r="R42" s="15">
        <f>_xlfn.IFERROR(VLOOKUP($C42,data!$C:$AQ,MATCH(R$9,data!$C$1:$AQ$1,0),0),CHAR(32))</f>
        <v>6.310007048929292</v>
      </c>
      <c r="S42" s="15">
        <f>_xlfn.IFERROR(VLOOKUP($C42,data!$C:$AQ,MATCH(S$9,data!$C$1:$AQ$1,0),0),CHAR(32))</f>
        <v>51.855812936000575</v>
      </c>
      <c r="T42" s="15">
        <f>_xlfn.IFERROR(VLOOKUP($C42,data!$C:$AQ,MATCH(T$9,data!$C$1:$AQ$1,0),0),CHAR(32))</f>
        <v>10.8</v>
      </c>
      <c r="U42" s="15" t="str">
        <f>_xlfn.IFERROR(VLOOKUP($C42,data!$C:$AQ,MATCH(U$9,data!$C$1:$AQ$1,0),0),CHAR(32))</f>
        <v> </v>
      </c>
      <c r="V42" s="15">
        <f>_xlfn.IFERROR(VLOOKUP($C42,data!$C:$AQ,MATCH(V$9,data!$C$1:$AQ$1,0),0),CHAR(32))</f>
        <v>59.37</v>
      </c>
      <c r="W42" s="15">
        <f>_xlfn.IFERROR(VLOOKUP($C42,data!$C:$AQ,MATCH(W$9,data!$C$1:$AQ$1,0),0),CHAR(32))</f>
        <v>100</v>
      </c>
      <c r="X42" s="15">
        <f>_xlfn.IFERROR(VLOOKUP($C42,data!$C:$AQ,MATCH(X$9,data!$C$1:$AQ$1,0),0),CHAR(32))</f>
        <v>5.13</v>
      </c>
      <c r="Y42" s="15">
        <f>_xlfn.IFERROR(VLOOKUP($C42,data!$C:$AQ,MATCH(Y$9,data!$C$1:$AQ$1,0),0),CHAR(32))</f>
        <v>34.64</v>
      </c>
      <c r="Z42" s="15">
        <f>_xlfn.IFERROR(VLOOKUP($C42,data!$C:$AQ,MATCH(Z$9,data!$C$1:$AQ$1,0),0),CHAR(32))</f>
        <v>24.42</v>
      </c>
      <c r="AA42" s="15">
        <f>_xlfn.IFERROR(VLOOKUP($C42,data!$C:$AQ,MATCH(AA$9,data!$C$1:$AQ$1,0),0),CHAR(32))</f>
        <v>46.6</v>
      </c>
      <c r="AB42" s="15">
        <f>_xlfn.IFERROR(VLOOKUP($C42,data!$C:$AQ,MATCH(AB$9,data!$C$1:$AQ$1,0),0),CHAR(32))</f>
        <v>4.069999999999999</v>
      </c>
      <c r="AC42" s="15">
        <f>_xlfn.IFERROR(VLOOKUP($C42,data!$C:$AQ,MATCH(AC$9,data!$C$1:$AQ$1,0),0),CHAR(32))</f>
        <v>3.04</v>
      </c>
      <c r="AD42" s="15">
        <f>_xlfn.IFERROR(VLOOKUP($C42,data!$C:$AQ,MATCH(AD$9,data!$C$1:$AQ$1,0),0),CHAR(32))</f>
        <v>204.70000000000002</v>
      </c>
      <c r="AE42" s="15">
        <f>_xlfn.IFERROR(VLOOKUP($C42,data!$C:$AQ,MATCH(AE$9,data!$C$1:$AQ$1,0),0),CHAR(32))</f>
        <v>53.52</v>
      </c>
      <c r="AF42" s="15">
        <f>_xlfn.IFERROR(VLOOKUP($C42,data!$C:$AQ,MATCH(AF$9,data!$C$1:$AQ$1,0),0),CHAR(32))</f>
        <v>0.1132</v>
      </c>
      <c r="AG42" s="15" t="str">
        <f>_xlfn.IFERROR(VLOOKUP($C42,data!$C:$AQ,MATCH(AG$9,data!$C$1:$AQ$1,0),0),CHAR(32))</f>
        <v> </v>
      </c>
      <c r="AH42" s="15" t="str">
        <f>_xlfn.IFERROR(VLOOKUP($C42,data!$C:$AQ,MATCH(AH$9,data!$C$1:$AQ$1,0),0),CHAR(32))</f>
        <v> </v>
      </c>
      <c r="AI42" s="15">
        <f>_xlfn.IFERROR(VLOOKUP($C42,data!$C:$AQ,MATCH(AI$9,data!$C$1:$AQ$1,0),0),CHAR(32))</f>
        <v>48.6</v>
      </c>
      <c r="AJ42" s="15">
        <f>_xlfn.IFERROR(VLOOKUP($C42,data!$C:$AQ,MATCH(AJ$9,data!$C$1:$AQ$1,0),0),CHAR(32))</f>
        <v>0</v>
      </c>
      <c r="AK42" s="15">
        <f>_xlfn.IFERROR(VLOOKUP($C42,data!$C:$AQ,MATCH(AK$9,data!$C$1:$AQ$1,0),0),CHAR(32))</f>
        <v>3.65</v>
      </c>
      <c r="AL42" s="15">
        <f>_xlfn.IFERROR(VLOOKUP($C42,data!$C:$AQ,MATCH(AL$9,data!$C$1:$AQ$1,0),0),CHAR(32))</f>
        <v>15.99</v>
      </c>
      <c r="AM42" s="15">
        <f>_xlfn.IFERROR(VLOOKUP($C42,data!$C:$AQ,MATCH(AM$9,data!$C$1:$AQ$1,0),0),CHAR(32))</f>
        <v>46.58</v>
      </c>
      <c r="AN42" s="15">
        <f>_xlfn.IFERROR(VLOOKUP($C42,data!$C:$AQ,MATCH(AN$9,data!$C$1:$AQ$1,0),0),CHAR(32))</f>
        <v>4.42</v>
      </c>
      <c r="AO42" s="15">
        <f>_xlfn.IFERROR(VLOOKUP($C42,data!$C:$AQ,MATCH(AO$9,data!$C$1:$AQ$1,0),0),CHAR(32))</f>
        <v>2.37</v>
      </c>
      <c r="AP42" s="15">
        <f>_xlfn.IFERROR(VLOOKUP($C42,data!$C:$AQ,MATCH(AP$9,data!$C$1:$AQ$1,0),0),CHAR(32))</f>
        <v>10.95</v>
      </c>
      <c r="AQ42" s="15">
        <f>_xlfn.IFERROR(VLOOKUP($C42,data!$C:$AQ,MATCH(AQ$9,data!$C$1:$AQ$1,0),0),CHAR(32))</f>
        <v>36.39</v>
      </c>
      <c r="AR42">
        <f>conteos!AP36</f>
        <v>6</v>
      </c>
    </row>
    <row r="43" spans="2:44" ht="15">
      <c r="B43" s="1">
        <f>IF(order_sel=order_region,region!A34,IF(order_sel=order_pop,region!C34,region!E34))</f>
        <v>7</v>
      </c>
      <c r="C43" s="1" t="str">
        <f>IF(order_sel=order_region,region!B34,IF(order_sel=order_pop,region!D34,region!F34))</f>
        <v>BOGOTA</v>
      </c>
      <c r="D43" s="15">
        <f>_xlfn.IFERROR(VLOOKUP($C43,data!$C:$AQ,MATCH(D$9,data!$C$1:$AQ$1,0),0),CHAR(32))</f>
        <v>0.09203008769590867</v>
      </c>
      <c r="E43" s="15">
        <f>_xlfn.IFERROR(VLOOKUP($C43,data!$C:$AQ,MATCH(E$9,data!$C$1:$AQ$1,0),0),CHAR(32))</f>
        <v>0.5151662560018636</v>
      </c>
      <c r="F43" s="15">
        <f>_xlfn.IFERROR(VLOOKUP($C43,data!$C:$AQ,MATCH(F$9,data!$C$1:$AQ$1,0),0),CHAR(32))</f>
        <v>0.72</v>
      </c>
      <c r="G43" s="15">
        <f>_xlfn.IFERROR(VLOOKUP($C43,data!$C:$AQ,MATCH(G$9,data!$C$1:$AQ$1,0),0),CHAR(32))</f>
        <v>99.0824</v>
      </c>
      <c r="H43" s="15">
        <f>_xlfn.IFERROR(VLOOKUP($C43,data!$C:$AQ,MATCH(H$9,data!$C$1:$AQ$1,0),0),CHAR(32))</f>
        <v>47.984</v>
      </c>
      <c r="I43" s="15">
        <f>_xlfn.IFERROR(VLOOKUP($C43,data!$C:$AQ,MATCH(I$9,data!$C$1:$AQ$1,0),0),CHAR(32))</f>
        <v>0.1298</v>
      </c>
      <c r="J43" s="15">
        <f>_xlfn.IFERROR(VLOOKUP($C43,data!$C:$AQ,MATCH(J$9,data!$C$1:$AQ$1,0),0),CHAR(32))</f>
        <v>9.6947</v>
      </c>
      <c r="K43" s="15">
        <f>_xlfn.IFERROR(VLOOKUP($C43,data!$C:$AQ,MATCH(K$9,data!$C$1:$AQ$1,0),0),CHAR(32))</f>
        <v>8.8139</v>
      </c>
      <c r="L43" s="15">
        <f>_xlfn.IFERROR(VLOOKUP($C43,data!$C:$AQ,MATCH(L$9,data!$C$1:$AQ$1,0),0),CHAR(32))</f>
        <v>17.4914</v>
      </c>
      <c r="M43" s="15">
        <f>_xlfn.IFERROR(VLOOKUP($C43,data!$C:$AQ,MATCH(M$9,data!$C$1:$AQ$1,0),0),CHAR(32))</f>
        <v>23.4248</v>
      </c>
      <c r="N43" s="15">
        <f>_xlfn.IFERROR(VLOOKUP($C43,data!$C:$AQ,MATCH(N$9,data!$C$1:$AQ$1,0),0),CHAR(32))</f>
        <v>40.6613</v>
      </c>
      <c r="O43" s="15">
        <f>_xlfn.IFERROR(VLOOKUP($C43,data!$C:$AQ,MATCH(O$9,data!$C$1:$AQ$1,0),0),CHAR(32))</f>
        <v>0.5804</v>
      </c>
      <c r="P43" s="15">
        <f>_xlfn.IFERROR(VLOOKUP($C43,data!$C:$AQ,MATCH(P$9,data!$C$1:$AQ$1,0),0),CHAR(32))</f>
        <v>10.2923</v>
      </c>
      <c r="Q43" s="15">
        <f>_xlfn.IFERROR(VLOOKUP($C43,data!$C:$AQ,MATCH(Q$9,data!$C$1:$AQ$1,0),0),CHAR(32))</f>
        <v>88.99240491616746</v>
      </c>
      <c r="R43" s="15">
        <f>_xlfn.IFERROR(VLOOKUP($C43,data!$C:$AQ,MATCH(R$9,data!$C$1:$AQ$1,0),0),CHAR(32))</f>
        <v>72.45696768539803</v>
      </c>
      <c r="S43" s="15">
        <f>_xlfn.IFERROR(VLOOKUP($C43,data!$C:$AQ,MATCH(S$9,data!$C$1:$AQ$1,0),0),CHAR(32))</f>
        <v>16.535437230769436</v>
      </c>
      <c r="T43" s="15">
        <f>_xlfn.IFERROR(VLOOKUP($C43,data!$C:$AQ,MATCH(T$9,data!$C$1:$AQ$1,0),0),CHAR(32))</f>
        <v>81.39999999999999</v>
      </c>
      <c r="U43" s="15">
        <f>_xlfn.IFERROR(VLOOKUP($C43,data!$C:$AQ,MATCH(U$9,data!$C$1:$AQ$1,0),0),CHAR(32))</f>
        <v>78.01</v>
      </c>
      <c r="V43" s="15">
        <f>_xlfn.IFERROR(VLOOKUP($C43,data!$C:$AQ,MATCH(V$9,data!$C$1:$AQ$1,0),0),CHAR(32))</f>
        <v>92.46</v>
      </c>
      <c r="W43" s="15">
        <f>_xlfn.IFERROR(VLOOKUP($C43,data!$C:$AQ,MATCH(W$9,data!$C$1:$AQ$1,0),0),CHAR(32))</f>
        <v>96.9</v>
      </c>
      <c r="X43" s="15">
        <f>_xlfn.IFERROR(VLOOKUP($C43,data!$C:$AQ,MATCH(X$9,data!$C$1:$AQ$1,0),0),CHAR(32))</f>
        <v>13.019999999999998</v>
      </c>
      <c r="Y43" s="15">
        <f>_xlfn.IFERROR(VLOOKUP($C43,data!$C:$AQ,MATCH(Y$9,data!$C$1:$AQ$1,0),0),CHAR(32))</f>
        <v>16.36</v>
      </c>
      <c r="Z43" s="15">
        <f>_xlfn.IFERROR(VLOOKUP($C43,data!$C:$AQ,MATCH(Z$9,data!$C$1:$AQ$1,0),0),CHAR(32))</f>
        <v>9.209999999999999</v>
      </c>
      <c r="AA43" s="15">
        <f>_xlfn.IFERROR(VLOOKUP($C43,data!$C:$AQ,MATCH(AA$9,data!$C$1:$AQ$1,0),0),CHAR(32))</f>
        <v>11.2</v>
      </c>
      <c r="AB43" s="15">
        <f>_xlfn.IFERROR(VLOOKUP($C43,data!$C:$AQ,MATCH(AB$9,data!$C$1:$AQ$1,0),0),CHAR(32))</f>
        <v>0.04</v>
      </c>
      <c r="AC43" s="15">
        <f>_xlfn.IFERROR(VLOOKUP($C43,data!$C:$AQ,MATCH(AC$9,data!$C$1:$AQ$1,0),0),CHAR(32))</f>
        <v>0.030000000000000002</v>
      </c>
      <c r="AD43" s="15">
        <f>_xlfn.IFERROR(VLOOKUP($C43,data!$C:$AQ,MATCH(AD$9,data!$C$1:$AQ$1,0),0),CHAR(32))</f>
        <v>35.8</v>
      </c>
      <c r="AE43" s="15">
        <f>_xlfn.IFERROR(VLOOKUP($C43,data!$C:$AQ,MATCH(AE$9,data!$C$1:$AQ$1,0),0),CHAR(32))</f>
        <v>60.57</v>
      </c>
      <c r="AF43" s="15">
        <f>_xlfn.IFERROR(VLOOKUP($C43,data!$C:$AQ,MATCH(AF$9,data!$C$1:$AQ$1,0),0),CHAR(32))</f>
        <v>0.08347</v>
      </c>
      <c r="AG43" s="15">
        <f>_xlfn.IFERROR(VLOOKUP($C43,data!$C:$AQ,MATCH(AG$9,data!$C$1:$AQ$1,0),0),CHAR(32))</f>
        <v>216.49999999999997</v>
      </c>
      <c r="AH43" s="15">
        <f>_xlfn.IFERROR(VLOOKUP($C43,data!$C:$AQ,MATCH(AH$9,data!$C$1:$AQ$1,0),0),CHAR(32))</f>
        <v>152.81</v>
      </c>
      <c r="AI43" s="15">
        <f>_xlfn.IFERROR(VLOOKUP($C43,data!$C:$AQ,MATCH(AI$9,data!$C$1:$AQ$1,0),0),CHAR(32))</f>
        <v>14.099999999999998</v>
      </c>
      <c r="AJ43" s="15">
        <f>_xlfn.IFERROR(VLOOKUP($C43,data!$C:$AQ,MATCH(AJ$9,data!$C$1:$AQ$1,0),0),CHAR(32))</f>
        <v>2.19</v>
      </c>
      <c r="AK43" s="15">
        <f>_xlfn.IFERROR(VLOOKUP($C43,data!$C:$AQ,MATCH(AK$9,data!$C$1:$AQ$1,0),0),CHAR(32))</f>
        <v>23.59</v>
      </c>
      <c r="AL43" s="15">
        <f>_xlfn.IFERROR(VLOOKUP($C43,data!$C:$AQ,MATCH(AL$9,data!$C$1:$AQ$1,0),0),CHAR(32))</f>
        <v>100.52</v>
      </c>
      <c r="AM43" s="15">
        <f>_xlfn.IFERROR(VLOOKUP($C43,data!$C:$AQ,MATCH(AM$9,data!$C$1:$AQ$1,0),0),CHAR(32))</f>
        <v>136.77</v>
      </c>
      <c r="AN43" s="15">
        <f>_xlfn.IFERROR(VLOOKUP($C43,data!$C:$AQ,MATCH(AN$9,data!$C$1:$AQ$1,0),0),CHAR(32))</f>
        <v>14.03</v>
      </c>
      <c r="AO43" s="15">
        <f>_xlfn.IFERROR(VLOOKUP($C43,data!$C:$AQ,MATCH(AO$9,data!$C$1:$AQ$1,0),0),CHAR(32))</f>
        <v>3.68</v>
      </c>
      <c r="AP43" s="15">
        <f>_xlfn.IFERROR(VLOOKUP($C43,data!$C:$AQ,MATCH(AP$9,data!$C$1:$AQ$1,0),0),CHAR(32))</f>
        <v>17.15</v>
      </c>
      <c r="AQ43" s="15">
        <f>_xlfn.IFERROR(VLOOKUP($C43,data!$C:$AQ,MATCH(AQ$9,data!$C$1:$AQ$1,0),0),CHAR(32))</f>
        <v>48.02</v>
      </c>
      <c r="AR43">
        <f>conteos!AP37</f>
        <v>2</v>
      </c>
    </row>
    <row r="44" spans="15:43" ht="15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15">
      <c r="B45" s="1">
        <f>data!A35</f>
        <v>0</v>
      </c>
      <c r="C45" s="1" t="str">
        <f>data!C35</f>
        <v>TOTAL NACIONAL</v>
      </c>
      <c r="D45" s="1">
        <f>VLOOKUP($C45,data!$C:$AQ,MATCH(D$9,data!$C$1:$AQ$1,0),0)</f>
        <v>0.2778</v>
      </c>
      <c r="E45" s="1">
        <f>VLOOKUP($C45,data!$C:$AQ,MATCH(E$9,data!$C$1:$AQ$1,0),0)</f>
        <v>0.5489845701223784</v>
      </c>
      <c r="F45" s="1">
        <f>VLOOKUP($C45,data!$C:$AQ,MATCH(F$9,data!$C$1:$AQ$1,0),0)</f>
        <v>0.595</v>
      </c>
      <c r="G45" s="1">
        <f>VLOOKUP($C45,data!$C:$AQ,MATCH(G$9,data!$C$1:$AQ$1,0),0)</f>
        <v>97.05787</v>
      </c>
      <c r="H45" s="1">
        <f>VLOOKUP($C45,data!$C:$AQ,MATCH(H$9,data!$C$1:$AQ$1,0),0)</f>
        <v>53.2878</v>
      </c>
      <c r="I45" s="1">
        <f>VLOOKUP($C45,data!$C:$AQ,MATCH(I$9,data!$C$1:$AQ$1,0),0)</f>
        <v>2.803524</v>
      </c>
      <c r="J45" s="1">
        <f>VLOOKUP($C45,data!$C:$AQ,MATCH(J$9,data!$C$1:$AQ$1,0),0)</f>
        <v>12.0312</v>
      </c>
      <c r="K45" s="1">
        <f>VLOOKUP($C45,data!$C:$AQ,MATCH(K$9,data!$C$1:$AQ$1,0),0)</f>
        <v>9.215085</v>
      </c>
      <c r="L45" s="1">
        <f>VLOOKUP($C45,data!$C:$AQ,MATCH(L$9,data!$C$1:$AQ$1,0),0)</f>
        <v>18.48033</v>
      </c>
      <c r="M45" s="1">
        <f>VLOOKUP($C45,data!$C:$AQ,MATCH(M$9,data!$C$1:$AQ$1,0),0)</f>
        <v>31.14705</v>
      </c>
      <c r="N45" s="1">
        <f>VLOOKUP($C45,data!$C:$AQ,MATCH(N$9,data!$C$1:$AQ$1,0),0)</f>
        <v>25.785330000000002</v>
      </c>
      <c r="O45" s="1">
        <f>VLOOKUP($C45,data!$C:$AQ,MATCH(O$9,data!$C$1:$AQ$1,0),0)</f>
        <v>1.554362</v>
      </c>
      <c r="P45" s="1">
        <f>VLOOKUP($C45,data!$C:$AQ,MATCH(P$9,data!$C$1:$AQ$1,0),0)</f>
        <v>9.15992</v>
      </c>
      <c r="Q45" s="1">
        <f>VLOOKUP($C45,data!$C:$AQ,MATCH(Q$9,data!$C$1:$AQ$1,0),0)</f>
        <v>91.13565400875142</v>
      </c>
      <c r="R45" s="1">
        <f>VLOOKUP($C45,data!$C:$AQ,MATCH(R$9,data!$C$1:$AQ$1,0),0)</f>
        <v>42.858564177567075</v>
      </c>
      <c r="S45" s="1">
        <f>VLOOKUP($C45,data!$C:$AQ,MATCH(S$9,data!$C$1:$AQ$1,0),0)</f>
        <v>48.27708983118434</v>
      </c>
      <c r="T45" s="1">
        <f>VLOOKUP($C45,data!$C:$AQ,MATCH(T$9,data!$C$1:$AQ$1,0),0)</f>
        <v>47</v>
      </c>
      <c r="U45" s="1">
        <f>VLOOKUP($C45,data!$C:$AQ,MATCH(U$9,data!$C$1:$AQ$1,0),0)</f>
        <v>75.22</v>
      </c>
      <c r="V45" s="1">
        <f>VLOOKUP($C45,data!$C:$AQ,MATCH(V$9,data!$C$1:$AQ$1,0),0)</f>
        <v>86.07</v>
      </c>
      <c r="W45" s="1">
        <f>VLOOKUP($C45,data!$C:$AQ,MATCH(W$9,data!$C$1:$AQ$1,0),0)</f>
        <v>98.5</v>
      </c>
      <c r="X45" s="1">
        <f>VLOOKUP($C45,data!$C:$AQ,MATCH(X$9,data!$C$1:$AQ$1,0),0)</f>
        <v>8.96</v>
      </c>
      <c r="Y45" s="1">
        <f>VLOOKUP($C45,data!$C:$AQ,MATCH(Y$9,data!$C$1:$AQ$1,0),0)</f>
        <v>13.200000000000001</v>
      </c>
      <c r="Z45" s="1">
        <f>VLOOKUP($C45,data!$C:$AQ,MATCH(Z$9,data!$C$1:$AQ$1,0),0)</f>
        <v>10.75</v>
      </c>
      <c r="AA45" s="1">
        <f>VLOOKUP($C45,data!$C:$AQ,MATCH(AA$9,data!$C$1:$AQ$1,0),0)</f>
        <v>13.2</v>
      </c>
      <c r="AB45" s="1">
        <f>VLOOKUP($C45,data!$C:$AQ,MATCH(AB$9,data!$C$1:$AQ$1,0),0)</f>
        <v>0.43</v>
      </c>
      <c r="AC45" s="1">
        <f>VLOOKUP($C45,data!$C:$AQ,MATCH(AC$9,data!$C$1:$AQ$1,0),0)</f>
        <v>0.47</v>
      </c>
      <c r="AD45" s="1">
        <f>VLOOKUP($C45,data!$C:$AQ,MATCH(AD$9,data!$C$1:$AQ$1,0),0)</f>
        <v>63.3</v>
      </c>
      <c r="AE45" s="1">
        <f>VLOOKUP($C45,data!$C:$AQ,MATCH(AE$9,data!$C$1:$AQ$1,0),0)</f>
        <v>69.97</v>
      </c>
      <c r="AF45" s="1">
        <f>VLOOKUP($C45,data!$C:$AQ,MATCH(AF$9,data!$C$1:$AQ$1,0),0)</f>
        <v>0.11548</v>
      </c>
      <c r="AG45" s="1">
        <f>VLOOKUP($C45,data!$C:$AQ,MATCH(AG$9,data!$C$1:$AQ$1,0),0)</f>
        <v>221.79999999999998</v>
      </c>
      <c r="AH45" s="1">
        <f>VLOOKUP($C45,data!$C:$AQ,MATCH(AH$9,data!$C$1:$AQ$1,0),0)</f>
        <v>144.8</v>
      </c>
      <c r="AI45" s="1">
        <f>VLOOKUP($C45,data!$C:$AQ,MATCH(AI$9,data!$C$1:$AQ$1,0),0)</f>
        <v>24.2</v>
      </c>
      <c r="AJ45" s="1">
        <f>VLOOKUP($C45,data!$C:$AQ,MATCH(AJ$9,data!$C$1:$AQ$1,0),0)</f>
        <v>3.62</v>
      </c>
      <c r="AK45" s="1">
        <f>VLOOKUP($C45,data!$C:$AQ,MATCH(AK$9,data!$C$1:$AQ$1,0),0)</f>
        <v>44.66</v>
      </c>
      <c r="AL45" s="1">
        <f>VLOOKUP($C45,data!$C:$AQ,MATCH(AL$9,data!$C$1:$AQ$1,0),0)</f>
        <v>107.63999999999999</v>
      </c>
      <c r="AM45" s="1">
        <f>VLOOKUP($C45,data!$C:$AQ,MATCH(AM$9,data!$C$1:$AQ$1,0),0)</f>
        <v>147.33</v>
      </c>
      <c r="AN45" s="1">
        <f>VLOOKUP($C45,data!$C:$AQ,MATCH(AN$9,data!$C$1:$AQ$1,0),0)</f>
        <v>23.47</v>
      </c>
      <c r="AO45" s="1">
        <f>VLOOKUP($C45,data!$C:$AQ,MATCH(AO$9,data!$C$1:$AQ$1,0),0)</f>
        <v>5.08</v>
      </c>
      <c r="AP45" s="1">
        <f>VLOOKUP($C45,data!$C:$AQ,MATCH(AP$9,data!$C$1:$AQ$1,0),0)</f>
        <v>9.78</v>
      </c>
      <c r="AQ45" s="1">
        <f>VLOOKUP($C45,data!$C:$AQ,MATCH(AQ$9,data!$C$1:$AQ$1,0),0)</f>
        <v>39.81</v>
      </c>
    </row>
  </sheetData>
  <sheetProtection/>
  <mergeCells count="2">
    <mergeCell ref="C3:D3"/>
    <mergeCell ref="E3:F3"/>
  </mergeCells>
  <conditionalFormatting sqref="D11:AQ43">
    <cfRule type="expression" priority="3" dxfId="3">
      <formula>NOT(ISNUMBER(outputs!D11))</formula>
    </cfRule>
    <cfRule type="expression" priority="4" dxfId="4">
      <formula>OR(AND(outputs!D$5="baja",outputs!D11&gt;outputs!D$8),AND(outputs!D$5="alta",outputs!D11&lt;outputs!D$8))</formula>
    </cfRule>
    <cfRule type="expression" priority="5" dxfId="5">
      <formula>AND(outputs!D11&gt;=outputs!D$6,outputs!D11&lt;=outputs!D$7)</formula>
    </cfRule>
    <cfRule type="expression" priority="6" dxfId="6">
      <formula>OR(AND(outputs!D$5="baja",outputs!D11&gt;outputs!D$7),AND(outputs!D$5="alta",outputs!D11&lt;outputs!D$6))</formula>
    </cfRule>
    <cfRule type="expression" priority="7" dxfId="7">
      <formula>OR(AND(outputs!D$5="alta",outputs!D11&gt;outputs!D$7),AND(outputs!D$5="baja",outputs!D11&lt;outputs!D$6))</formula>
    </cfRule>
  </conditionalFormatting>
  <conditionalFormatting sqref="B11:B43">
    <cfRule type="colorScale" priority="2" dxfId="8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AR11:AR43">
    <cfRule type="colorScale" priority="1" dxfId="8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3" location="config!A1" display="Configuración"/>
    <hyperlink ref="E3" location="outputs!A1" display="Resultados"/>
    <hyperlink ref="F3" location="outputs!A1" display="outputs!A1"/>
    <hyperlink ref="C3" location="data!A1" display="Grupos"/>
    <hyperlink ref="D3" location="data!A1" display="data!A1"/>
  </hyperlinks>
  <printOptions/>
  <pageMargins left="0.7500000000000001" right="0.7500000000000001" top="1" bottom="1" header="0.5" footer="0.5"/>
  <pageSetup orientation="portrait"/>
  <ignoredErrors>
    <ignoredError sqref="D11:AQ4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35"/>
  <sheetViews>
    <sheetView workbookViewId="0" topLeftCell="A1">
      <selection activeCell="B1" sqref="B1:AQ35"/>
    </sheetView>
  </sheetViews>
  <sheetFormatPr defaultColWidth="11.00390625" defaultRowHeight="15.75"/>
  <cols>
    <col min="1" max="1" width="11.375" style="0" customWidth="1"/>
    <col min="2" max="2" width="17.00390625" style="0" bestFit="1" customWidth="1"/>
    <col min="3" max="3" width="16.125" style="0" bestFit="1" customWidth="1"/>
    <col min="4" max="4" width="18.00390625" style="0" bestFit="1" customWidth="1"/>
    <col min="5" max="5" width="8.50390625" style="0" bestFit="1" customWidth="1"/>
    <col min="6" max="7" width="19.00390625" style="0" bestFit="1" customWidth="1"/>
    <col min="8" max="9" width="18.50390625" style="0" bestFit="1" customWidth="1"/>
    <col min="10" max="10" width="23.50390625" style="0" bestFit="1" customWidth="1"/>
    <col min="11" max="11" width="24.375" style="0" bestFit="1" customWidth="1"/>
    <col min="12" max="12" width="25.375" style="0" bestFit="1" customWidth="1"/>
    <col min="13" max="13" width="27.50390625" style="0" bestFit="1" customWidth="1"/>
    <col min="14" max="14" width="23.50390625" style="0" bestFit="1" customWidth="1"/>
    <col min="15" max="15" width="21.50390625" style="0" bestFit="1" customWidth="1"/>
    <col min="16" max="16" width="28.00390625" style="0" bestFit="1" customWidth="1"/>
    <col min="17" max="17" width="24.125" style="0" bestFit="1" customWidth="1"/>
    <col min="18" max="18" width="21.50390625" style="0" bestFit="1" customWidth="1"/>
    <col min="19" max="19" width="23.00390625" style="0" bestFit="1" customWidth="1"/>
    <col min="20" max="20" width="23.125" style="0" bestFit="1" customWidth="1"/>
    <col min="21" max="21" width="17.375" style="0" bestFit="1" customWidth="1"/>
    <col min="22" max="22" width="13.125" style="0" bestFit="1" customWidth="1"/>
    <col min="23" max="23" width="17.625" style="0" bestFit="1" customWidth="1"/>
    <col min="24" max="24" width="15.375" style="0" bestFit="1" customWidth="1"/>
    <col min="25" max="25" width="9.875" style="0" bestFit="1" customWidth="1"/>
    <col min="26" max="26" width="22.375" style="0" bestFit="1" customWidth="1"/>
    <col min="27" max="27" width="18.50390625" style="0" bestFit="1" customWidth="1"/>
    <col min="28" max="28" width="15.00390625" style="0" bestFit="1" customWidth="1"/>
    <col min="29" max="29" width="17.125" style="0" bestFit="1" customWidth="1"/>
    <col min="30" max="30" width="21.875" style="0" bestFit="1" customWidth="1"/>
    <col min="31" max="31" width="18.875" style="0" bestFit="1" customWidth="1"/>
    <col min="32" max="32" width="19.625" style="0" bestFit="1" customWidth="1"/>
    <col min="33" max="33" width="18.875" style="0" bestFit="1" customWidth="1"/>
    <col min="34" max="34" width="12.50390625" style="0" bestFit="1" customWidth="1"/>
    <col min="35" max="35" width="11.875" style="0" bestFit="1" customWidth="1"/>
    <col min="36" max="36" width="17.375" style="0" bestFit="1" customWidth="1"/>
    <col min="37" max="37" width="16.50390625" style="0" bestFit="1" customWidth="1"/>
    <col min="38" max="38" width="13.625" style="0" bestFit="1" customWidth="1"/>
    <col min="39" max="39" width="13.00390625" style="0" bestFit="1" customWidth="1"/>
    <col min="40" max="40" width="18.625" style="0" bestFit="1" customWidth="1"/>
    <col min="41" max="41" width="18.00390625" style="0" bestFit="1" customWidth="1"/>
    <col min="42" max="42" width="8.875" style="0" bestFit="1" customWidth="1"/>
    <col min="43" max="43" width="15.875" style="0" bestFit="1" customWidth="1"/>
  </cols>
  <sheetData>
    <row r="1" spans="1:43" ht="15">
      <c r="A1" t="s">
        <v>71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127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128</v>
      </c>
      <c r="AD1" t="s">
        <v>129</v>
      </c>
      <c r="AE1" t="s">
        <v>130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</row>
    <row r="2" spans="1:43" ht="15">
      <c r="A2" s="2">
        <v>2</v>
      </c>
      <c r="B2" t="s">
        <v>92</v>
      </c>
      <c r="C2" t="s">
        <v>38</v>
      </c>
      <c r="D2">
        <v>0.5423333396393324</v>
      </c>
      <c r="E2">
        <v>0.8240000000000001</v>
      </c>
      <c r="F2">
        <v>0.22959642174002162</v>
      </c>
      <c r="G2">
        <v>51.76383361966448</v>
      </c>
      <c r="H2">
        <v>37.86159252192728</v>
      </c>
      <c r="I2">
        <v>89.62542614159176</v>
      </c>
      <c r="J2">
        <v>57.8</v>
      </c>
      <c r="K2">
        <v>56.09649999999999</v>
      </c>
      <c r="L2">
        <v>98.582</v>
      </c>
      <c r="M2">
        <v>1.4284</v>
      </c>
      <c r="N2">
        <v>28.376</v>
      </c>
      <c r="O2">
        <v>9.6659</v>
      </c>
      <c r="P2">
        <v>18.9217</v>
      </c>
      <c r="Q2">
        <v>33.4887</v>
      </c>
      <c r="R2">
        <v>8.6852</v>
      </c>
      <c r="S2">
        <v>1.6200000000000003</v>
      </c>
      <c r="T2">
        <v>9.3708</v>
      </c>
      <c r="U2">
        <v>82.05</v>
      </c>
      <c r="V2">
        <v>75.07</v>
      </c>
      <c r="W2">
        <v>9.25</v>
      </c>
      <c r="X2">
        <v>10.16</v>
      </c>
      <c r="Y2">
        <v>39.1</v>
      </c>
      <c r="Z2">
        <v>152.51</v>
      </c>
      <c r="AA2">
        <v>229.24</v>
      </c>
      <c r="AB2">
        <v>67.69</v>
      </c>
      <c r="AC2">
        <v>99.8</v>
      </c>
      <c r="AD2">
        <v>10.89</v>
      </c>
      <c r="AE2">
        <v>47.33</v>
      </c>
      <c r="AF2">
        <v>68.56</v>
      </c>
      <c r="AG2">
        <v>5.42</v>
      </c>
      <c r="AH2">
        <v>11.299999999999999</v>
      </c>
      <c r="AI2">
        <v>9.209999999999999</v>
      </c>
      <c r="AJ2">
        <v>25.489999999999995</v>
      </c>
      <c r="AK2">
        <v>4.81</v>
      </c>
      <c r="AL2">
        <v>147.93</v>
      </c>
      <c r="AM2">
        <v>102.96</v>
      </c>
      <c r="AN2">
        <v>0.23</v>
      </c>
      <c r="AO2">
        <v>0.12999999999999998</v>
      </c>
      <c r="AP2">
        <v>50.8</v>
      </c>
      <c r="AQ2">
        <v>0.13263</v>
      </c>
    </row>
    <row r="3" spans="1:43" ht="15">
      <c r="A3" s="2">
        <v>1</v>
      </c>
      <c r="B3" t="s">
        <v>93</v>
      </c>
      <c r="C3" t="s">
        <v>39</v>
      </c>
      <c r="D3">
        <v>0.47564788299529415</v>
      </c>
      <c r="E3">
        <v>0.573</v>
      </c>
      <c r="F3">
        <v>0.247374777591521</v>
      </c>
      <c r="G3">
        <v>44.88180152092857</v>
      </c>
      <c r="H3">
        <v>53.56680920983338</v>
      </c>
      <c r="I3">
        <v>98.44861073076194</v>
      </c>
      <c r="J3">
        <v>45.6</v>
      </c>
      <c r="K3">
        <v>62.770199999999996</v>
      </c>
      <c r="L3">
        <v>98.0188</v>
      </c>
      <c r="M3">
        <v>1.6857</v>
      </c>
      <c r="N3">
        <v>40.6979</v>
      </c>
      <c r="O3">
        <v>7.562399999999999</v>
      </c>
      <c r="P3">
        <v>19.0871</v>
      </c>
      <c r="Q3">
        <v>23.526</v>
      </c>
      <c r="R3">
        <v>18.1235</v>
      </c>
      <c r="S3">
        <v>1.4236</v>
      </c>
      <c r="T3">
        <v>9.71</v>
      </c>
      <c r="U3">
        <v>85.21</v>
      </c>
      <c r="V3">
        <v>75.49</v>
      </c>
      <c r="W3">
        <v>8.89</v>
      </c>
      <c r="X3">
        <v>15.46</v>
      </c>
      <c r="Y3">
        <v>37.17</v>
      </c>
      <c r="Z3">
        <v>140.33</v>
      </c>
      <c r="AA3">
        <v>140.33</v>
      </c>
      <c r="AB3">
        <v>62.8</v>
      </c>
      <c r="AC3">
        <v>99.1</v>
      </c>
      <c r="AD3">
        <v>4.48</v>
      </c>
      <c r="AE3">
        <v>29.020000000000003</v>
      </c>
      <c r="AF3">
        <v>24.16</v>
      </c>
      <c r="AG3">
        <v>1.43</v>
      </c>
      <c r="AH3">
        <v>15</v>
      </c>
      <c r="AI3">
        <v>11.58</v>
      </c>
      <c r="AJ3">
        <v>13.59</v>
      </c>
      <c r="AK3">
        <v>2.89</v>
      </c>
      <c r="AL3">
        <v>147.64</v>
      </c>
      <c r="AM3">
        <v>103.06999999999998</v>
      </c>
      <c r="AN3">
        <v>0.44</v>
      </c>
      <c r="AO3">
        <v>0.32</v>
      </c>
      <c r="AP3">
        <v>57.9</v>
      </c>
      <c r="AQ3">
        <v>0.09644</v>
      </c>
    </row>
    <row r="4" spans="1:43" ht="15">
      <c r="A4" s="2">
        <v>3</v>
      </c>
      <c r="B4" t="s">
        <v>94</v>
      </c>
      <c r="C4" t="s">
        <v>40</v>
      </c>
      <c r="D4">
        <v>0.5151662560018636</v>
      </c>
      <c r="E4">
        <v>0.72</v>
      </c>
      <c r="F4">
        <v>0.09203008769590867</v>
      </c>
      <c r="G4">
        <v>72.45696768539803</v>
      </c>
      <c r="H4">
        <v>16.535437230769436</v>
      </c>
      <c r="I4">
        <v>88.99240491616746</v>
      </c>
      <c r="J4">
        <v>81.39999999999999</v>
      </c>
      <c r="K4">
        <v>47.984</v>
      </c>
      <c r="L4">
        <v>99.0824</v>
      </c>
      <c r="M4">
        <v>0.1298</v>
      </c>
      <c r="N4">
        <v>23.4248</v>
      </c>
      <c r="O4">
        <v>8.8139</v>
      </c>
      <c r="P4">
        <v>17.4914</v>
      </c>
      <c r="Q4">
        <v>40.6613</v>
      </c>
      <c r="R4">
        <v>9.6947</v>
      </c>
      <c r="S4">
        <v>0.5804</v>
      </c>
      <c r="T4">
        <v>10.2923</v>
      </c>
      <c r="U4">
        <v>92.46</v>
      </c>
      <c r="V4">
        <v>78.01</v>
      </c>
      <c r="W4">
        <v>13.019999999999998</v>
      </c>
      <c r="X4">
        <v>16.36</v>
      </c>
      <c r="Y4">
        <v>14.099999999999998</v>
      </c>
      <c r="Z4">
        <v>152.81</v>
      </c>
      <c r="AA4">
        <v>216.49999999999997</v>
      </c>
      <c r="AB4">
        <v>60.57</v>
      </c>
      <c r="AC4">
        <v>96.9</v>
      </c>
      <c r="AD4">
        <v>17.15</v>
      </c>
      <c r="AE4">
        <v>48.02</v>
      </c>
      <c r="AF4">
        <v>23.59</v>
      </c>
      <c r="AG4">
        <v>2.19</v>
      </c>
      <c r="AH4">
        <v>11.2</v>
      </c>
      <c r="AI4">
        <v>9.209999999999999</v>
      </c>
      <c r="AJ4">
        <v>14.03</v>
      </c>
      <c r="AK4">
        <v>3.68</v>
      </c>
      <c r="AL4">
        <v>136.77</v>
      </c>
      <c r="AM4">
        <v>100.52</v>
      </c>
      <c r="AN4">
        <v>0.030000000000000002</v>
      </c>
      <c r="AO4">
        <v>0.04</v>
      </c>
      <c r="AP4">
        <v>35.8</v>
      </c>
      <c r="AQ4">
        <v>0.08347</v>
      </c>
    </row>
    <row r="5" spans="1:43" ht="15">
      <c r="A5" s="2">
        <v>1</v>
      </c>
      <c r="B5" t="s">
        <v>95</v>
      </c>
      <c r="C5" t="s">
        <v>41</v>
      </c>
      <c r="D5">
        <v>0.5069217237914906</v>
      </c>
      <c r="E5">
        <v>0.586</v>
      </c>
      <c r="F5">
        <v>0.46604705620149933</v>
      </c>
      <c r="G5">
        <v>30.390758565600944</v>
      </c>
      <c r="H5">
        <v>67.51526605064345</v>
      </c>
      <c r="I5">
        <v>97.9060246162444</v>
      </c>
      <c r="J5">
        <v>31</v>
      </c>
      <c r="K5">
        <v>38.5614</v>
      </c>
      <c r="L5">
        <v>92.2823</v>
      </c>
      <c r="M5">
        <v>10.1855</v>
      </c>
      <c r="N5">
        <v>41.78</v>
      </c>
      <c r="O5">
        <v>6.898699999999999</v>
      </c>
      <c r="P5">
        <v>14.8871</v>
      </c>
      <c r="Q5">
        <v>17.95</v>
      </c>
      <c r="R5">
        <v>20.0087</v>
      </c>
      <c r="S5">
        <v>2.4799</v>
      </c>
      <c r="T5">
        <v>9.6048</v>
      </c>
      <c r="U5">
        <v>88.82</v>
      </c>
      <c r="V5">
        <v>74.15</v>
      </c>
      <c r="W5">
        <v>7.919999999999999</v>
      </c>
      <c r="X5">
        <v>10.8</v>
      </c>
      <c r="Y5">
        <v>19.87</v>
      </c>
      <c r="Z5">
        <v>74.28</v>
      </c>
      <c r="AA5">
        <v>125.73</v>
      </c>
      <c r="AB5">
        <v>74.53</v>
      </c>
      <c r="AC5">
        <v>93.7</v>
      </c>
      <c r="AD5">
        <v>4.32</v>
      </c>
      <c r="AE5">
        <v>29.76</v>
      </c>
      <c r="AF5">
        <v>21.08</v>
      </c>
      <c r="AG5">
        <v>1.6900000000000002</v>
      </c>
      <c r="AH5">
        <v>13.4</v>
      </c>
      <c r="AI5">
        <v>11.49</v>
      </c>
      <c r="AJ5">
        <v>12.83</v>
      </c>
      <c r="AK5">
        <v>2.38</v>
      </c>
      <c r="AL5">
        <v>110.70000000000002</v>
      </c>
      <c r="AM5">
        <v>85.99</v>
      </c>
      <c r="AN5">
        <v>0.76</v>
      </c>
      <c r="AO5">
        <v>0.5900000000000001</v>
      </c>
      <c r="AP5">
        <v>56.7</v>
      </c>
      <c r="AQ5">
        <v>0.11649</v>
      </c>
    </row>
    <row r="6" spans="1:43" ht="15">
      <c r="A6" s="2">
        <v>4</v>
      </c>
      <c r="B6" t="s">
        <v>96</v>
      </c>
      <c r="C6" t="s">
        <v>42</v>
      </c>
      <c r="D6">
        <v>0.5356922825442835</v>
      </c>
      <c r="E6">
        <v>0.711</v>
      </c>
      <c r="F6">
        <v>0.30765119141870756</v>
      </c>
      <c r="G6">
        <v>32.14699012613157</v>
      </c>
      <c r="H6">
        <v>54.6547843538009</v>
      </c>
      <c r="I6">
        <v>86.80177447993248</v>
      </c>
      <c r="J6">
        <v>37</v>
      </c>
      <c r="K6">
        <v>64.5724</v>
      </c>
      <c r="L6">
        <v>99.1926</v>
      </c>
      <c r="M6">
        <v>0.6715</v>
      </c>
      <c r="N6">
        <v>33.6122</v>
      </c>
      <c r="O6">
        <v>7.431499999999999</v>
      </c>
      <c r="P6">
        <v>14.763099999999998</v>
      </c>
      <c r="Q6">
        <v>20.2782</v>
      </c>
      <c r="R6">
        <v>8.9292</v>
      </c>
      <c r="S6">
        <v>0.9480999999999999</v>
      </c>
      <c r="T6">
        <v>9.9331</v>
      </c>
      <c r="U6">
        <v>86.84</v>
      </c>
      <c r="V6">
        <v>75.32</v>
      </c>
      <c r="W6">
        <v>9.18</v>
      </c>
      <c r="X6">
        <v>16.74</v>
      </c>
      <c r="Y6">
        <v>9.2</v>
      </c>
      <c r="Z6">
        <v>219.66</v>
      </c>
      <c r="AA6">
        <v>337.15</v>
      </c>
      <c r="AB6">
        <v>64.96</v>
      </c>
      <c r="AC6">
        <v>94.8</v>
      </c>
      <c r="AD6">
        <v>8.9</v>
      </c>
      <c r="AE6">
        <v>45.57</v>
      </c>
      <c r="AF6">
        <v>10.23</v>
      </c>
      <c r="AG6">
        <v>1.23</v>
      </c>
      <c r="AH6">
        <v>11</v>
      </c>
      <c r="AI6">
        <v>9.090000000000002</v>
      </c>
      <c r="AJ6">
        <v>24.55</v>
      </c>
      <c r="AK6">
        <v>5.98</v>
      </c>
      <c r="AL6">
        <v>147.09</v>
      </c>
      <c r="AM6">
        <v>112.17</v>
      </c>
      <c r="AN6">
        <v>0.23</v>
      </c>
      <c r="AO6">
        <v>0.32</v>
      </c>
      <c r="AP6">
        <v>57.2</v>
      </c>
      <c r="AQ6">
        <v>0.10136</v>
      </c>
    </row>
    <row r="7" spans="1:43" ht="15">
      <c r="A7" s="2">
        <v>2</v>
      </c>
      <c r="B7" t="s">
        <v>97</v>
      </c>
      <c r="C7" t="s">
        <v>43</v>
      </c>
      <c r="D7">
        <v>0.5283250604641174</v>
      </c>
      <c r="E7">
        <v>0.757</v>
      </c>
      <c r="F7">
        <v>0.17763779471734903</v>
      </c>
      <c r="G7">
        <v>40.84933216725191</v>
      </c>
      <c r="H7">
        <v>46.516162071742514</v>
      </c>
      <c r="I7">
        <v>87.36549423899442</v>
      </c>
      <c r="J7">
        <v>46.800000000000004</v>
      </c>
      <c r="K7">
        <v>59.145</v>
      </c>
      <c r="L7">
        <v>98.9415</v>
      </c>
      <c r="M7">
        <v>0.3181</v>
      </c>
      <c r="N7">
        <v>34.3071</v>
      </c>
      <c r="O7">
        <v>9.1346</v>
      </c>
      <c r="P7">
        <v>18.6318</v>
      </c>
      <c r="Q7">
        <v>27.629399999999997</v>
      </c>
      <c r="R7">
        <v>6.4629</v>
      </c>
      <c r="S7">
        <v>1.4667</v>
      </c>
      <c r="T7">
        <v>9.3102</v>
      </c>
      <c r="U7">
        <v>83.34</v>
      </c>
      <c r="V7">
        <v>74.52</v>
      </c>
      <c r="W7">
        <v>7.19</v>
      </c>
      <c r="X7">
        <v>13.5</v>
      </c>
      <c r="Y7">
        <v>31.3</v>
      </c>
      <c r="Z7">
        <v>118.69000000000001</v>
      </c>
      <c r="AA7">
        <v>183.09</v>
      </c>
      <c r="AB7">
        <v>62.28</v>
      </c>
      <c r="AC7">
        <v>97.7</v>
      </c>
      <c r="AD7">
        <v>13.100000000000001</v>
      </c>
      <c r="AE7">
        <v>48.56</v>
      </c>
      <c r="AF7">
        <v>41.78</v>
      </c>
      <c r="AG7">
        <v>2.57</v>
      </c>
      <c r="AH7">
        <v>13.6</v>
      </c>
      <c r="AI7">
        <v>11.09</v>
      </c>
      <c r="AJ7">
        <v>20.6</v>
      </c>
      <c r="AK7">
        <v>5.29</v>
      </c>
      <c r="AL7">
        <v>189.2</v>
      </c>
      <c r="AM7">
        <v>127.30000000000001</v>
      </c>
      <c r="AN7">
        <v>0.19</v>
      </c>
      <c r="AO7">
        <v>0.2</v>
      </c>
      <c r="AP7">
        <v>54.1</v>
      </c>
      <c r="AQ7">
        <v>0.12651</v>
      </c>
    </row>
    <row r="8" spans="1:43" ht="15">
      <c r="A8" s="2">
        <v>2</v>
      </c>
      <c r="B8" t="s">
        <v>98</v>
      </c>
      <c r="C8" t="s">
        <v>44</v>
      </c>
      <c r="D8">
        <v>0.46274514614524637</v>
      </c>
      <c r="E8">
        <v>0.37</v>
      </c>
      <c r="F8">
        <v>0.4172383691823391</v>
      </c>
      <c r="G8">
        <v>14.55904595062185</v>
      </c>
      <c r="H8">
        <v>63.63753087494424</v>
      </c>
      <c r="I8">
        <v>78.1965768255661</v>
      </c>
      <c r="J8">
        <v>18.6</v>
      </c>
      <c r="K8">
        <v>13.132</v>
      </c>
      <c r="L8">
        <v>98.9925</v>
      </c>
      <c r="M8">
        <v>0.6383</v>
      </c>
      <c r="N8">
        <v>36.7101</v>
      </c>
      <c r="O8">
        <v>7.6038</v>
      </c>
      <c r="P8">
        <v>16.3323</v>
      </c>
      <c r="Q8">
        <v>7.8567</v>
      </c>
      <c r="R8">
        <v>11.7503</v>
      </c>
      <c r="S8">
        <v>1.5824999999999998</v>
      </c>
      <c r="T8">
        <v>8.2227</v>
      </c>
      <c r="U8">
        <v>79.97</v>
      </c>
      <c r="V8">
        <v>69.48</v>
      </c>
      <c r="W8">
        <v>6.1</v>
      </c>
      <c r="X8">
        <v>11.67</v>
      </c>
      <c r="Y8">
        <v>36.7</v>
      </c>
      <c r="Z8">
        <v>62.94</v>
      </c>
      <c r="AA8">
        <v>105.40999999999998</v>
      </c>
      <c r="AB8">
        <v>90.83</v>
      </c>
      <c r="AC8">
        <v>100</v>
      </c>
      <c r="AD8">
        <v>5.2</v>
      </c>
      <c r="AE8">
        <v>35.95</v>
      </c>
      <c r="AF8">
        <v>74.39</v>
      </c>
      <c r="AG8">
        <v>8.45</v>
      </c>
      <c r="AH8">
        <v>15</v>
      </c>
      <c r="AI8">
        <v>12.26</v>
      </c>
      <c r="AJ8">
        <v>20.07</v>
      </c>
      <c r="AK8">
        <v>4.87</v>
      </c>
      <c r="AL8">
        <v>128.18</v>
      </c>
      <c r="AM8">
        <v>100.18000000000002</v>
      </c>
      <c r="AN8">
        <v>1.09</v>
      </c>
      <c r="AO8">
        <v>0.8899999999999999</v>
      </c>
      <c r="AP8">
        <v>95.5</v>
      </c>
      <c r="AQ8">
        <v>0.17048</v>
      </c>
    </row>
    <row r="9" spans="1:43" ht="15">
      <c r="A9" s="2">
        <v>5</v>
      </c>
      <c r="B9" t="s">
        <v>99</v>
      </c>
      <c r="C9" t="s">
        <v>45</v>
      </c>
      <c r="D9">
        <v>0.5614691207035043</v>
      </c>
      <c r="E9">
        <v>0.609</v>
      </c>
      <c r="F9">
        <v>0.4661511901390636</v>
      </c>
      <c r="G9">
        <v>18.820392507354857</v>
      </c>
      <c r="H9">
        <v>72.3861765910699</v>
      </c>
      <c r="I9">
        <v>91.20656909842475</v>
      </c>
      <c r="J9">
        <v>20.599999999999998</v>
      </c>
      <c r="K9">
        <v>68.3514</v>
      </c>
      <c r="L9">
        <v>95.942</v>
      </c>
      <c r="M9">
        <v>3.7575</v>
      </c>
      <c r="N9">
        <v>35.2517</v>
      </c>
      <c r="O9">
        <v>11.1569</v>
      </c>
      <c r="P9">
        <v>22.4815</v>
      </c>
      <c r="Q9">
        <v>18.13</v>
      </c>
      <c r="R9">
        <v>10.1559</v>
      </c>
      <c r="S9">
        <v>1.3551</v>
      </c>
      <c r="T9">
        <v>9.124</v>
      </c>
      <c r="U9">
        <v>84.49</v>
      </c>
      <c r="V9">
        <v>71.89</v>
      </c>
      <c r="W9">
        <v>7.99</v>
      </c>
      <c r="X9">
        <v>22.99</v>
      </c>
      <c r="Y9">
        <v>19.9</v>
      </c>
      <c r="Z9">
        <v>83.12</v>
      </c>
      <c r="AA9">
        <v>134.64</v>
      </c>
      <c r="AB9">
        <v>70.73</v>
      </c>
      <c r="AC9">
        <v>99.7</v>
      </c>
      <c r="AD9">
        <v>9.6</v>
      </c>
      <c r="AE9">
        <v>37.53</v>
      </c>
      <c r="AF9">
        <v>53.470000000000006</v>
      </c>
      <c r="AG9">
        <v>5.12</v>
      </c>
      <c r="AH9">
        <v>18.4</v>
      </c>
      <c r="AI9">
        <v>13.41</v>
      </c>
      <c r="AJ9">
        <v>21.3</v>
      </c>
      <c r="AK9">
        <v>4.71</v>
      </c>
      <c r="AL9">
        <v>111.79</v>
      </c>
      <c r="AM9">
        <v>92.9</v>
      </c>
      <c r="AN9">
        <v>0.71</v>
      </c>
      <c r="AO9">
        <v>0.5199999999999999</v>
      </c>
      <c r="AP9">
        <v>110.19999999999999</v>
      </c>
      <c r="AQ9">
        <v>0.14646</v>
      </c>
    </row>
    <row r="10" spans="1:43" ht="15">
      <c r="A10" s="2">
        <v>1</v>
      </c>
      <c r="B10" t="s">
        <v>100</v>
      </c>
      <c r="C10" t="s">
        <v>46</v>
      </c>
      <c r="D10">
        <v>0.5142575132582675</v>
      </c>
      <c r="E10">
        <v>0.578</v>
      </c>
      <c r="F10">
        <v>0.4472830349254007</v>
      </c>
      <c r="G10">
        <v>30.298391260851325</v>
      </c>
      <c r="H10">
        <v>80.93928502275148</v>
      </c>
      <c r="I10">
        <v>111.23767628360281</v>
      </c>
      <c r="J10">
        <v>27.200000000000003</v>
      </c>
      <c r="K10">
        <v>44.4667</v>
      </c>
      <c r="L10">
        <v>99.0579</v>
      </c>
      <c r="M10">
        <v>3.8853</v>
      </c>
      <c r="N10">
        <v>40.3282</v>
      </c>
      <c r="O10">
        <v>8.4162</v>
      </c>
      <c r="P10">
        <v>15.6831</v>
      </c>
      <c r="Q10">
        <v>9.3141</v>
      </c>
      <c r="R10">
        <v>24.5352</v>
      </c>
      <c r="S10">
        <v>2.4077</v>
      </c>
      <c r="T10">
        <v>9.2898</v>
      </c>
      <c r="U10">
        <v>100.16000000000001</v>
      </c>
      <c r="V10">
        <v>73.78</v>
      </c>
      <c r="W10">
        <v>8.18</v>
      </c>
      <c r="X10">
        <v>11.71</v>
      </c>
      <c r="Y10">
        <v>26.6</v>
      </c>
      <c r="Z10">
        <v>159.45</v>
      </c>
      <c r="AA10">
        <v>268.56</v>
      </c>
      <c r="AB10">
        <v>90</v>
      </c>
      <c r="AC10">
        <v>98.7</v>
      </c>
      <c r="AD10">
        <v>2.2</v>
      </c>
      <c r="AE10">
        <v>28.57</v>
      </c>
      <c r="AF10">
        <v>30.65</v>
      </c>
      <c r="AG10">
        <v>3.9</v>
      </c>
      <c r="AH10">
        <v>15.9</v>
      </c>
      <c r="AI10">
        <v>12.99</v>
      </c>
      <c r="AJ10">
        <v>47.23</v>
      </c>
      <c r="AK10">
        <v>9.17</v>
      </c>
      <c r="AL10">
        <v>132.2</v>
      </c>
      <c r="AM10">
        <v>107.55000000000001</v>
      </c>
      <c r="AN10">
        <v>0.99</v>
      </c>
      <c r="AO10">
        <v>0.83</v>
      </c>
      <c r="AP10">
        <v>89.6</v>
      </c>
      <c r="AQ10">
        <v>0.12749</v>
      </c>
    </row>
    <row r="11" spans="1:43" ht="15">
      <c r="A11" s="2">
        <v>1</v>
      </c>
      <c r="B11" t="s">
        <v>101</v>
      </c>
      <c r="C11" t="s">
        <v>47</v>
      </c>
      <c r="D11">
        <v>0.5494222158264124</v>
      </c>
      <c r="E11">
        <v>0.611</v>
      </c>
      <c r="F11">
        <v>0.590920520250528</v>
      </c>
      <c r="G11">
        <v>18.843931627177383</v>
      </c>
      <c r="H11">
        <v>81.19514625725131</v>
      </c>
      <c r="I11">
        <v>100.03907788442869</v>
      </c>
      <c r="J11">
        <v>18.8</v>
      </c>
      <c r="K11">
        <v>31.188700000000004</v>
      </c>
      <c r="L11">
        <v>94.8141</v>
      </c>
      <c r="M11">
        <v>2.8698</v>
      </c>
      <c r="N11">
        <v>34.9619</v>
      </c>
      <c r="O11">
        <v>7.465199999999999</v>
      </c>
      <c r="P11">
        <v>16.3089</v>
      </c>
      <c r="Q11">
        <v>10.1084</v>
      </c>
      <c r="R11">
        <v>16.9923</v>
      </c>
      <c r="S11">
        <v>2.2337</v>
      </c>
      <c r="T11">
        <v>9.2555</v>
      </c>
      <c r="U11">
        <v>86.13</v>
      </c>
      <c r="V11">
        <v>73.73</v>
      </c>
      <c r="W11">
        <v>8.33</v>
      </c>
      <c r="X11">
        <v>16.36</v>
      </c>
      <c r="Y11">
        <v>15.800000000000002</v>
      </c>
      <c r="Z11">
        <v>52.83</v>
      </c>
      <c r="AA11">
        <v>85.18</v>
      </c>
      <c r="AB11">
        <v>69.51</v>
      </c>
      <c r="AC11">
        <v>98.8</v>
      </c>
      <c r="AD11">
        <v>3.5000000000000004</v>
      </c>
      <c r="AE11">
        <v>31.09</v>
      </c>
      <c r="AF11">
        <v>37.19</v>
      </c>
      <c r="AG11">
        <v>2.81</v>
      </c>
      <c r="AH11">
        <v>16.299999999999997</v>
      </c>
      <c r="AI11">
        <v>13.209999999999999</v>
      </c>
      <c r="AJ11">
        <v>21.88</v>
      </c>
      <c r="AK11">
        <v>4.35</v>
      </c>
      <c r="AL11">
        <v>131.24</v>
      </c>
      <c r="AM11">
        <v>107.82</v>
      </c>
      <c r="AN11">
        <v>0.57</v>
      </c>
      <c r="AO11">
        <v>0.67</v>
      </c>
      <c r="AP11">
        <v>95.9</v>
      </c>
      <c r="AQ11">
        <v>0.13912</v>
      </c>
    </row>
    <row r="12" spans="1:43" ht="15">
      <c r="A12" s="2">
        <v>3</v>
      </c>
      <c r="B12" t="s">
        <v>102</v>
      </c>
      <c r="C12" t="s">
        <v>48</v>
      </c>
      <c r="D12">
        <v>0.4604965599550204</v>
      </c>
      <c r="E12">
        <v>0.72</v>
      </c>
      <c r="F12">
        <v>0.21301630033601693</v>
      </c>
      <c r="G12">
        <v>40.51656557670931</v>
      </c>
      <c r="H12">
        <v>36.33874108889387</v>
      </c>
      <c r="I12">
        <v>76.85530666560318</v>
      </c>
      <c r="J12">
        <v>52.7</v>
      </c>
      <c r="K12">
        <v>61.7295</v>
      </c>
      <c r="L12">
        <v>98.5832</v>
      </c>
      <c r="M12">
        <v>0.922</v>
      </c>
      <c r="N12">
        <v>25.9775</v>
      </c>
      <c r="O12">
        <v>8.1048</v>
      </c>
      <c r="P12">
        <v>16.4616</v>
      </c>
      <c r="Q12">
        <v>26.308300000000003</v>
      </c>
      <c r="R12">
        <v>11.1851</v>
      </c>
      <c r="S12">
        <v>0.8171000000000002</v>
      </c>
      <c r="T12">
        <v>8.2523</v>
      </c>
      <c r="U12">
        <v>77.33</v>
      </c>
      <c r="V12">
        <v>74.39</v>
      </c>
      <c r="W12">
        <v>11</v>
      </c>
      <c r="X12">
        <v>10.2</v>
      </c>
      <c r="Y12">
        <v>13.7</v>
      </c>
      <c r="Z12">
        <v>290.47</v>
      </c>
      <c r="AA12">
        <v>439.86</v>
      </c>
      <c r="AB12">
        <v>70.71</v>
      </c>
      <c r="AC12">
        <v>97.6</v>
      </c>
      <c r="AD12">
        <v>11.2</v>
      </c>
      <c r="AE12">
        <v>39.61</v>
      </c>
      <c r="AF12">
        <v>17.6</v>
      </c>
      <c r="AG12">
        <v>1.56</v>
      </c>
      <c r="AH12">
        <v>18.1</v>
      </c>
      <c r="AI12">
        <v>15.379999999999999</v>
      </c>
      <c r="AJ12">
        <v>22.72</v>
      </c>
      <c r="AK12">
        <v>5.83</v>
      </c>
      <c r="AL12">
        <v>165</v>
      </c>
      <c r="AM12">
        <v>124.01</v>
      </c>
      <c r="AN12">
        <v>0.27999999999999997</v>
      </c>
      <c r="AO12">
        <v>0.12000000000000001</v>
      </c>
      <c r="AP12">
        <v>58.8</v>
      </c>
      <c r="AQ12">
        <v>0.12437</v>
      </c>
    </row>
    <row r="13" spans="1:43" ht="15">
      <c r="A13" s="2">
        <v>5</v>
      </c>
      <c r="B13" t="s">
        <v>103</v>
      </c>
      <c r="C13" t="s">
        <v>49</v>
      </c>
      <c r="D13">
        <v>0.5846663855663948</v>
      </c>
      <c r="E13">
        <v>0.31</v>
      </c>
      <c r="F13">
        <v>0.7919034055675388</v>
      </c>
      <c r="G13">
        <v>10.28539181905619</v>
      </c>
      <c r="H13">
        <v>82.04031362824715</v>
      </c>
      <c r="I13">
        <v>92.32570544730333</v>
      </c>
      <c r="J13">
        <v>11.1</v>
      </c>
      <c r="K13">
        <v>30.9039</v>
      </c>
      <c r="L13">
        <v>50.1309</v>
      </c>
      <c r="M13">
        <v>44.9224</v>
      </c>
      <c r="N13">
        <v>46.4048</v>
      </c>
      <c r="O13">
        <v>10.9604</v>
      </c>
      <c r="P13">
        <v>20.3477</v>
      </c>
      <c r="Q13">
        <v>9.7036</v>
      </c>
      <c r="R13">
        <v>15.585299999999998</v>
      </c>
      <c r="S13">
        <v>5.5966</v>
      </c>
      <c r="T13">
        <v>9.4065</v>
      </c>
      <c r="U13">
        <v>68.88</v>
      </c>
      <c r="V13">
        <v>69.3</v>
      </c>
      <c r="W13">
        <v>8.19</v>
      </c>
      <c r="X13">
        <v>15.67</v>
      </c>
      <c r="Y13">
        <v>52.7</v>
      </c>
      <c r="Z13">
        <v>65.06</v>
      </c>
      <c r="AA13">
        <v>114.49</v>
      </c>
      <c r="AB13">
        <v>50.99</v>
      </c>
      <c r="AC13">
        <v>100</v>
      </c>
      <c r="AD13">
        <v>1.12</v>
      </c>
      <c r="AE13">
        <v>35.04</v>
      </c>
      <c r="AF13">
        <v>45.52</v>
      </c>
      <c r="AG13">
        <v>2.78</v>
      </c>
      <c r="AH13">
        <v>29.9</v>
      </c>
      <c r="AI13">
        <v>24.729999999999997</v>
      </c>
      <c r="AJ13">
        <v>12.660000000000002</v>
      </c>
      <c r="AK13">
        <v>1.91</v>
      </c>
      <c r="AL13">
        <v>84.53</v>
      </c>
      <c r="AM13">
        <v>86.33</v>
      </c>
      <c r="AN13">
        <v>2.4699999999999998</v>
      </c>
      <c r="AO13">
        <v>3.0500000000000003</v>
      </c>
      <c r="AP13">
        <v>235.79999999999998</v>
      </c>
      <c r="AQ13">
        <v>0.1261</v>
      </c>
    </row>
    <row r="14" spans="1:43" ht="15">
      <c r="A14" s="2">
        <v>2</v>
      </c>
      <c r="B14" t="s">
        <v>104</v>
      </c>
      <c r="C14" t="s">
        <v>50</v>
      </c>
      <c r="D14">
        <v>0.5614323212080223</v>
      </c>
      <c r="E14">
        <v>0.655</v>
      </c>
      <c r="F14">
        <v>0.32621583521895614</v>
      </c>
      <c r="G14">
        <v>26.613588597298254</v>
      </c>
      <c r="H14">
        <v>66.20414462200087</v>
      </c>
      <c r="I14">
        <v>92.81773321929913</v>
      </c>
      <c r="J14">
        <v>28.7</v>
      </c>
      <c r="K14">
        <v>61.45660000000001</v>
      </c>
      <c r="L14">
        <v>98.8884</v>
      </c>
      <c r="M14">
        <v>0.6164</v>
      </c>
      <c r="N14">
        <v>31.703799999999998</v>
      </c>
      <c r="O14">
        <v>8.5482</v>
      </c>
      <c r="P14">
        <v>15.6302</v>
      </c>
      <c r="Q14">
        <v>15.618100000000002</v>
      </c>
      <c r="R14">
        <v>10.9882</v>
      </c>
      <c r="S14">
        <v>1.2956</v>
      </c>
      <c r="T14">
        <v>9.0738</v>
      </c>
      <c r="U14">
        <v>88.21</v>
      </c>
      <c r="V14">
        <v>73.23</v>
      </c>
      <c r="W14">
        <v>6.309999999999999</v>
      </c>
      <c r="X14">
        <v>11.72</v>
      </c>
      <c r="Y14">
        <v>28.199999999999996</v>
      </c>
      <c r="Z14">
        <v>206.69</v>
      </c>
      <c r="AA14">
        <v>335.84</v>
      </c>
      <c r="AB14">
        <v>87.69</v>
      </c>
      <c r="AC14">
        <v>95</v>
      </c>
      <c r="AD14">
        <v>6.3</v>
      </c>
      <c r="AE14">
        <v>30.380000000000003</v>
      </c>
      <c r="AF14">
        <v>33.61</v>
      </c>
      <c r="AG14">
        <v>3.16</v>
      </c>
      <c r="AH14">
        <v>11.4</v>
      </c>
      <c r="AI14">
        <v>8.07</v>
      </c>
      <c r="AJ14">
        <v>35.64</v>
      </c>
      <c r="AK14">
        <v>7.94</v>
      </c>
      <c r="AL14">
        <v>157.97</v>
      </c>
      <c r="AM14">
        <v>120.34</v>
      </c>
      <c r="AN14">
        <v>0.09000000000000001</v>
      </c>
      <c r="AO14">
        <v>0.19</v>
      </c>
      <c r="AP14">
        <v>40.5</v>
      </c>
      <c r="AQ14">
        <v>0.13582</v>
      </c>
    </row>
    <row r="15" spans="1:43" ht="15">
      <c r="A15" s="2">
        <v>1</v>
      </c>
      <c r="B15" t="s">
        <v>105</v>
      </c>
      <c r="C15" t="s">
        <v>51</v>
      </c>
      <c r="D15">
        <v>0.5787090982427432</v>
      </c>
      <c r="E15">
        <v>0.39799999999999996</v>
      </c>
      <c r="F15">
        <v>0.652304503878291</v>
      </c>
      <c r="G15">
        <v>17.633545713593097</v>
      </c>
      <c r="H15">
        <v>78.19988290880151</v>
      </c>
      <c r="I15">
        <v>95.8334286223946</v>
      </c>
      <c r="J15">
        <v>18.4</v>
      </c>
      <c r="K15">
        <v>20.8416</v>
      </c>
      <c r="L15">
        <v>84.3526</v>
      </c>
      <c r="M15">
        <v>17.9955</v>
      </c>
      <c r="N15">
        <v>33.8768</v>
      </c>
      <c r="O15">
        <v>7.118399999999999</v>
      </c>
      <c r="P15">
        <v>12.4491</v>
      </c>
      <c r="Q15">
        <v>7.2449</v>
      </c>
      <c r="R15">
        <v>29.5789</v>
      </c>
      <c r="S15">
        <v>4.6351</v>
      </c>
      <c r="T15">
        <v>9.3051</v>
      </c>
      <c r="U15">
        <v>80.65</v>
      </c>
      <c r="V15">
        <v>74.4</v>
      </c>
      <c r="W15">
        <v>8.59</v>
      </c>
      <c r="X15">
        <v>27.92</v>
      </c>
      <c r="Y15">
        <v>25.900000000000002</v>
      </c>
      <c r="Z15">
        <v>75.36</v>
      </c>
      <c r="AA15">
        <v>121.36</v>
      </c>
      <c r="AB15">
        <v>62.87</v>
      </c>
      <c r="AC15">
        <v>98.2</v>
      </c>
      <c r="AD15">
        <v>2.1</v>
      </c>
      <c r="AE15">
        <v>25.25</v>
      </c>
      <c r="AF15">
        <v>31.91</v>
      </c>
      <c r="AG15">
        <v>2.42</v>
      </c>
      <c r="AH15">
        <v>20.2</v>
      </c>
      <c r="AI15">
        <v>17.35</v>
      </c>
      <c r="AJ15">
        <v>26.180000000000003</v>
      </c>
      <c r="AK15">
        <v>4.03</v>
      </c>
      <c r="AL15">
        <v>60.38</v>
      </c>
      <c r="AM15">
        <v>42.98</v>
      </c>
      <c r="AN15">
        <v>2.27</v>
      </c>
      <c r="AO15">
        <v>2.49</v>
      </c>
      <c r="AP15">
        <v>179</v>
      </c>
      <c r="AQ15">
        <v>0.11242</v>
      </c>
    </row>
    <row r="16" spans="1:43" ht="15">
      <c r="A16" s="2">
        <v>1</v>
      </c>
      <c r="B16" t="s">
        <v>106</v>
      </c>
      <c r="C16" t="s">
        <v>52</v>
      </c>
      <c r="D16">
        <v>0.5288685313075547</v>
      </c>
      <c r="E16">
        <v>0.532</v>
      </c>
      <c r="F16">
        <v>0.4768319673366436</v>
      </c>
      <c r="G16">
        <v>30.154958635481567</v>
      </c>
      <c r="H16">
        <v>75.29559799816158</v>
      </c>
      <c r="I16">
        <v>105.45055663364316</v>
      </c>
      <c r="J16">
        <v>28.599999999999998</v>
      </c>
      <c r="K16">
        <v>41.9467</v>
      </c>
      <c r="L16">
        <v>87.2829</v>
      </c>
      <c r="M16">
        <v>9.2643</v>
      </c>
      <c r="N16">
        <v>37.761</v>
      </c>
      <c r="O16">
        <v>7.1445</v>
      </c>
      <c r="P16">
        <v>16.0344</v>
      </c>
      <c r="Q16">
        <v>16.0528</v>
      </c>
      <c r="R16">
        <v>28.398</v>
      </c>
      <c r="S16">
        <v>2.5367</v>
      </c>
      <c r="T16">
        <v>9.1331</v>
      </c>
      <c r="U16">
        <v>84.51</v>
      </c>
      <c r="V16">
        <v>75.07</v>
      </c>
      <c r="W16">
        <v>7.88</v>
      </c>
      <c r="X16">
        <v>17.99</v>
      </c>
      <c r="Y16">
        <v>20.44</v>
      </c>
      <c r="Z16">
        <v>126.83</v>
      </c>
      <c r="AA16">
        <v>205.91</v>
      </c>
      <c r="AB16">
        <v>86.2</v>
      </c>
      <c r="AC16">
        <v>98.6</v>
      </c>
      <c r="AD16">
        <v>2.4</v>
      </c>
      <c r="AE16">
        <v>24.56</v>
      </c>
      <c r="AF16">
        <v>40.29</v>
      </c>
      <c r="AG16">
        <v>2.23</v>
      </c>
      <c r="AH16">
        <v>16</v>
      </c>
      <c r="AI16">
        <v>12.55</v>
      </c>
      <c r="AJ16">
        <v>20.95</v>
      </c>
      <c r="AK16">
        <v>2.99</v>
      </c>
      <c r="AL16">
        <v>148.12</v>
      </c>
      <c r="AM16">
        <v>115.06000000000002</v>
      </c>
      <c r="AN16">
        <v>1.06</v>
      </c>
      <c r="AO16">
        <v>0.92</v>
      </c>
      <c r="AP16">
        <v>85.2</v>
      </c>
      <c r="AQ16">
        <v>0.1252</v>
      </c>
    </row>
    <row r="17" spans="1:43" ht="15">
      <c r="A17" s="2">
        <v>4</v>
      </c>
      <c r="B17" t="s">
        <v>107</v>
      </c>
      <c r="C17" t="s">
        <v>53</v>
      </c>
      <c r="D17">
        <v>0.49954251417321077</v>
      </c>
      <c r="E17">
        <v>0.748</v>
      </c>
      <c r="F17">
        <v>0.25032058628049236</v>
      </c>
      <c r="G17">
        <v>43.25141568473928</v>
      </c>
      <c r="H17">
        <v>43.49314350935427</v>
      </c>
      <c r="I17">
        <v>86.74455919409354</v>
      </c>
      <c r="J17">
        <v>49.9</v>
      </c>
      <c r="K17">
        <v>31.1365</v>
      </c>
      <c r="L17">
        <v>90.9146</v>
      </c>
      <c r="M17">
        <v>0.6343</v>
      </c>
      <c r="N17">
        <v>35.6465</v>
      </c>
      <c r="O17">
        <v>10.1614</v>
      </c>
      <c r="P17">
        <v>20.0526</v>
      </c>
      <c r="Q17">
        <v>16.0997</v>
      </c>
      <c r="R17">
        <v>9.4444</v>
      </c>
      <c r="S17">
        <v>1.0735</v>
      </c>
      <c r="T17">
        <v>8.8677</v>
      </c>
      <c r="U17">
        <v>89.84</v>
      </c>
      <c r="V17">
        <v>71.58</v>
      </c>
      <c r="W17">
        <v>6.08</v>
      </c>
      <c r="X17">
        <v>7.64</v>
      </c>
      <c r="Y17">
        <v>44.1</v>
      </c>
      <c r="Z17">
        <v>217.76</v>
      </c>
      <c r="AA17">
        <v>332.51</v>
      </c>
      <c r="AB17">
        <v>85.24</v>
      </c>
      <c r="AC17">
        <v>98.4</v>
      </c>
      <c r="AD17">
        <v>9</v>
      </c>
      <c r="AE17">
        <v>40.22</v>
      </c>
      <c r="AF17">
        <v>51.59</v>
      </c>
      <c r="AG17">
        <v>5.58</v>
      </c>
      <c r="AH17">
        <v>12.4</v>
      </c>
      <c r="AI17">
        <v>10.7</v>
      </c>
      <c r="AJ17">
        <v>45.02</v>
      </c>
      <c r="AK17">
        <v>11.27</v>
      </c>
      <c r="AL17">
        <v>183.71</v>
      </c>
      <c r="AM17">
        <v>135.85</v>
      </c>
      <c r="AN17">
        <v>0.88</v>
      </c>
      <c r="AO17">
        <v>0.8899999999999999</v>
      </c>
      <c r="AP17">
        <v>56.300000000000004</v>
      </c>
      <c r="AQ17">
        <v>0.12766</v>
      </c>
    </row>
    <row r="18" spans="1:43" ht="15">
      <c r="A18" s="2">
        <v>5</v>
      </c>
      <c r="B18" t="s">
        <v>108</v>
      </c>
      <c r="C18" t="s">
        <v>109</v>
      </c>
      <c r="D18">
        <v>0.4998895122062897</v>
      </c>
      <c r="E18">
        <v>0.64</v>
      </c>
      <c r="F18">
        <v>0.4378955269076306</v>
      </c>
      <c r="G18">
        <v>14.994809004072476</v>
      </c>
      <c r="H18">
        <v>67.93933822982576</v>
      </c>
      <c r="I18">
        <v>82.93414723389824</v>
      </c>
      <c r="J18">
        <v>18.099999999999998</v>
      </c>
      <c r="K18">
        <v>69.7758</v>
      </c>
      <c r="L18">
        <v>90.5213</v>
      </c>
      <c r="M18">
        <v>5.1433</v>
      </c>
      <c r="N18">
        <v>30.6931</v>
      </c>
      <c r="O18">
        <v>10.3713</v>
      </c>
      <c r="P18">
        <v>19.1481</v>
      </c>
      <c r="Q18">
        <v>12.0786</v>
      </c>
      <c r="R18">
        <v>13.015799999999999</v>
      </c>
      <c r="S18">
        <v>1.3772</v>
      </c>
      <c r="T18">
        <v>8.9221</v>
      </c>
      <c r="U18">
        <v>78.53</v>
      </c>
      <c r="V18">
        <v>73.21</v>
      </c>
      <c r="W18">
        <v>8.69</v>
      </c>
      <c r="X18">
        <v>16.85</v>
      </c>
      <c r="Y18">
        <v>8.2</v>
      </c>
      <c r="Z18">
        <v>87.79</v>
      </c>
      <c r="AA18">
        <v>136.95</v>
      </c>
      <c r="AB18">
        <v>61.9</v>
      </c>
      <c r="AC18">
        <v>99.1</v>
      </c>
      <c r="AD18">
        <v>9.5</v>
      </c>
      <c r="AE18">
        <v>38.38</v>
      </c>
      <c r="AF18">
        <v>44.13</v>
      </c>
      <c r="AG18">
        <v>4.22</v>
      </c>
      <c r="AH18">
        <v>14.6</v>
      </c>
      <c r="AI18">
        <v>12.18</v>
      </c>
      <c r="AJ18">
        <v>20.89</v>
      </c>
      <c r="AK18">
        <v>5.21</v>
      </c>
      <c r="AL18">
        <v>105.22000000000001</v>
      </c>
      <c r="AM18">
        <v>97.89</v>
      </c>
      <c r="AN18">
        <v>0.7200000000000001</v>
      </c>
      <c r="AO18">
        <v>0.7200000000000001</v>
      </c>
      <c r="AP18">
        <v>87.8</v>
      </c>
      <c r="AQ18">
        <v>0.12888</v>
      </c>
    </row>
    <row r="19" spans="1:43" ht="15">
      <c r="A19" s="2">
        <v>4</v>
      </c>
      <c r="B19" t="s">
        <v>110</v>
      </c>
      <c r="C19" t="s">
        <v>54</v>
      </c>
      <c r="D19">
        <v>0.4919090801588864</v>
      </c>
      <c r="E19">
        <v>0.695</v>
      </c>
      <c r="F19">
        <v>0.3042799238625977</v>
      </c>
      <c r="G19">
        <v>31.360252336314154</v>
      </c>
      <c r="H19">
        <v>60.164660650511024</v>
      </c>
      <c r="I19">
        <v>91.52491298682517</v>
      </c>
      <c r="J19">
        <v>34.300000000000004</v>
      </c>
      <c r="K19">
        <v>29.176800000000004</v>
      </c>
      <c r="L19">
        <v>98.6921</v>
      </c>
      <c r="M19">
        <v>0.9919000000000001</v>
      </c>
      <c r="N19">
        <v>36.8003</v>
      </c>
      <c r="O19">
        <v>11.7226</v>
      </c>
      <c r="P19">
        <v>20.8764</v>
      </c>
      <c r="Q19">
        <v>14.9478</v>
      </c>
      <c r="R19">
        <v>17.3017</v>
      </c>
      <c r="S19">
        <v>1.8534</v>
      </c>
      <c r="T19">
        <v>8.0982</v>
      </c>
      <c r="U19">
        <v>87.71</v>
      </c>
      <c r="V19">
        <v>72.63</v>
      </c>
      <c r="W19">
        <v>6.29</v>
      </c>
      <c r="X19">
        <v>9.78</v>
      </c>
      <c r="Y19">
        <v>32.4</v>
      </c>
      <c r="Z19">
        <v>162.72</v>
      </c>
      <c r="AA19">
        <v>246.22</v>
      </c>
      <c r="AB19">
        <v>73.38</v>
      </c>
      <c r="AC19">
        <v>99</v>
      </c>
      <c r="AD19">
        <v>5.8</v>
      </c>
      <c r="AE19">
        <v>35.45</v>
      </c>
      <c r="AF19">
        <v>61.15</v>
      </c>
      <c r="AG19">
        <v>4.89</v>
      </c>
      <c r="AH19">
        <v>12.1</v>
      </c>
      <c r="AI19">
        <v>10.02</v>
      </c>
      <c r="AJ19">
        <v>28.77</v>
      </c>
      <c r="AK19">
        <v>5.9</v>
      </c>
      <c r="AL19">
        <v>167.03</v>
      </c>
      <c r="AM19">
        <v>122.96</v>
      </c>
      <c r="AN19">
        <v>0.31</v>
      </c>
      <c r="AO19">
        <v>0.33</v>
      </c>
      <c r="AP19">
        <v>57.8</v>
      </c>
      <c r="AQ19">
        <v>0.10639</v>
      </c>
    </row>
    <row r="20" spans="1:43" ht="15">
      <c r="A20" s="2">
        <v>2</v>
      </c>
      <c r="B20" t="s">
        <v>111</v>
      </c>
      <c r="C20" t="s">
        <v>55</v>
      </c>
      <c r="D20">
        <v>0.532446055771793</v>
      </c>
      <c r="E20">
        <v>0.735</v>
      </c>
      <c r="F20">
        <v>0.16202322511386982</v>
      </c>
      <c r="G20">
        <v>40.11812836879943</v>
      </c>
      <c r="H20">
        <v>44.471570751084855</v>
      </c>
      <c r="I20">
        <v>84.58969911988429</v>
      </c>
      <c r="J20">
        <v>47.4</v>
      </c>
      <c r="K20">
        <v>86.5068</v>
      </c>
      <c r="L20">
        <v>98.8611</v>
      </c>
      <c r="M20">
        <v>0.3785</v>
      </c>
      <c r="N20">
        <v>30.708600000000004</v>
      </c>
      <c r="O20">
        <v>12.5611</v>
      </c>
      <c r="P20">
        <v>24.1799</v>
      </c>
      <c r="Q20">
        <v>23.844</v>
      </c>
      <c r="R20">
        <v>7.3694</v>
      </c>
      <c r="S20">
        <v>1.341</v>
      </c>
      <c r="T20">
        <v>8.9416</v>
      </c>
      <c r="U20">
        <v>81.16</v>
      </c>
      <c r="V20">
        <v>74.46</v>
      </c>
      <c r="W20">
        <v>6.92</v>
      </c>
      <c r="X20">
        <v>9.63</v>
      </c>
      <c r="Y20">
        <v>46.4</v>
      </c>
      <c r="Z20">
        <v>166.02</v>
      </c>
      <c r="AA20">
        <v>253</v>
      </c>
      <c r="AB20">
        <v>62.99</v>
      </c>
      <c r="AC20">
        <v>99</v>
      </c>
      <c r="AD20">
        <v>9</v>
      </c>
      <c r="AE20">
        <v>40.1</v>
      </c>
      <c r="AF20">
        <v>62.23</v>
      </c>
      <c r="AG20">
        <v>6.210000000000001</v>
      </c>
      <c r="AH20">
        <v>13</v>
      </c>
      <c r="AI20">
        <v>9.33</v>
      </c>
      <c r="AJ20">
        <v>23.96</v>
      </c>
      <c r="AK20">
        <v>4.47</v>
      </c>
      <c r="AL20">
        <v>186.86</v>
      </c>
      <c r="AM20">
        <v>122.79</v>
      </c>
      <c r="AN20">
        <v>0.31</v>
      </c>
      <c r="AO20">
        <v>0</v>
      </c>
      <c r="AP20">
        <v>44.6</v>
      </c>
      <c r="AQ20">
        <v>0.12981</v>
      </c>
    </row>
    <row r="21" spans="1:43" ht="15">
      <c r="A21" s="2">
        <v>2</v>
      </c>
      <c r="B21" t="s">
        <v>112</v>
      </c>
      <c r="C21" t="s">
        <v>56</v>
      </c>
      <c r="D21">
        <v>0.48283299964158904</v>
      </c>
      <c r="E21">
        <v>0.7340000000000001</v>
      </c>
      <c r="F21">
        <v>0.1746722115004774</v>
      </c>
      <c r="G21">
        <v>50.14734322744708</v>
      </c>
      <c r="H21">
        <v>38.46566443354596</v>
      </c>
      <c r="I21">
        <v>88.61300766099305</v>
      </c>
      <c r="J21">
        <v>56.599999999999994</v>
      </c>
      <c r="K21">
        <v>60.9244</v>
      </c>
      <c r="L21">
        <v>99.1029</v>
      </c>
      <c r="M21">
        <v>0.2929</v>
      </c>
      <c r="N21">
        <v>32.3874</v>
      </c>
      <c r="O21">
        <v>11.8592</v>
      </c>
      <c r="P21">
        <v>22.8995</v>
      </c>
      <c r="Q21">
        <v>25.348599999999998</v>
      </c>
      <c r="R21">
        <v>6.5706</v>
      </c>
      <c r="S21">
        <v>1.4669</v>
      </c>
      <c r="T21">
        <v>8.5909</v>
      </c>
      <c r="U21">
        <v>85.13</v>
      </c>
      <c r="V21">
        <v>74.67</v>
      </c>
      <c r="W21">
        <v>7.91</v>
      </c>
      <c r="X21">
        <v>10.39</v>
      </c>
      <c r="Y21">
        <v>49.8</v>
      </c>
      <c r="Z21">
        <v>151.6</v>
      </c>
      <c r="AA21">
        <v>228.02</v>
      </c>
      <c r="AB21">
        <v>66.79</v>
      </c>
      <c r="AC21">
        <v>99.6</v>
      </c>
      <c r="AD21">
        <v>11.8</v>
      </c>
      <c r="AE21">
        <v>47.35</v>
      </c>
      <c r="AF21">
        <v>53.56</v>
      </c>
      <c r="AG21">
        <v>5.08</v>
      </c>
      <c r="AH21">
        <v>10.9</v>
      </c>
      <c r="AI21">
        <v>9.92</v>
      </c>
      <c r="AJ21">
        <v>27.43</v>
      </c>
      <c r="AK21">
        <v>4.94</v>
      </c>
      <c r="AL21">
        <v>168.21</v>
      </c>
      <c r="AM21">
        <v>116.02</v>
      </c>
      <c r="AN21">
        <v>0.54</v>
      </c>
      <c r="AO21">
        <v>0.9600000000000001</v>
      </c>
      <c r="AP21">
        <v>59.699999999999996</v>
      </c>
      <c r="AQ21">
        <v>0.11935</v>
      </c>
    </row>
    <row r="22" spans="1:43" ht="15">
      <c r="A22" s="2">
        <v>4</v>
      </c>
      <c r="B22" t="s">
        <v>113</v>
      </c>
      <c r="C22" t="s">
        <v>57</v>
      </c>
      <c r="D22">
        <v>0.49834805888933237</v>
      </c>
      <c r="E22">
        <v>0.812</v>
      </c>
      <c r="F22">
        <v>0.2193160856852701</v>
      </c>
      <c r="G22">
        <v>49.76952148810183</v>
      </c>
      <c r="H22">
        <v>41.98057391882409</v>
      </c>
      <c r="I22">
        <v>91.75009540692592</v>
      </c>
      <c r="J22">
        <v>54.2</v>
      </c>
      <c r="K22">
        <v>44.2957</v>
      </c>
      <c r="L22">
        <v>98.025</v>
      </c>
      <c r="M22">
        <v>0.9905</v>
      </c>
      <c r="N22">
        <v>27.7323</v>
      </c>
      <c r="O22">
        <v>7.016700000000001</v>
      </c>
      <c r="P22">
        <v>14.849699999999999</v>
      </c>
      <c r="Q22">
        <v>23.1991</v>
      </c>
      <c r="R22">
        <v>9.6579</v>
      </c>
      <c r="S22">
        <v>0.8725</v>
      </c>
      <c r="T22">
        <v>9.0761</v>
      </c>
      <c r="U22">
        <v>90.36</v>
      </c>
      <c r="V22">
        <v>75.33</v>
      </c>
      <c r="W22">
        <v>7.35</v>
      </c>
      <c r="X22">
        <v>8.62</v>
      </c>
      <c r="Y22">
        <v>27.3</v>
      </c>
      <c r="Z22">
        <v>169.04</v>
      </c>
      <c r="AA22">
        <v>262.49</v>
      </c>
      <c r="AB22">
        <v>64.3</v>
      </c>
      <c r="AC22">
        <v>97.5</v>
      </c>
      <c r="AD22">
        <v>8.5</v>
      </c>
      <c r="AE22">
        <v>34.27</v>
      </c>
      <c r="AF22">
        <v>17.36</v>
      </c>
      <c r="AG22">
        <v>1.56</v>
      </c>
      <c r="AH22">
        <v>9.299999999999999</v>
      </c>
      <c r="AI22">
        <v>7.89</v>
      </c>
      <c r="AJ22">
        <v>26.97</v>
      </c>
      <c r="AK22">
        <v>5.08</v>
      </c>
      <c r="AL22">
        <v>151.76</v>
      </c>
      <c r="AM22">
        <v>101.46999999999998</v>
      </c>
      <c r="AN22">
        <v>0.13999999999999999</v>
      </c>
      <c r="AO22">
        <v>0.12999999999999998</v>
      </c>
      <c r="AP22">
        <v>42.1</v>
      </c>
      <c r="AQ22">
        <v>0.10081</v>
      </c>
    </row>
    <row r="23" spans="1:43" ht="15">
      <c r="A23" s="2">
        <v>1</v>
      </c>
      <c r="B23" t="s">
        <v>114</v>
      </c>
      <c r="C23" t="s">
        <v>58</v>
      </c>
      <c r="D23">
        <v>0.5095586913705925</v>
      </c>
      <c r="E23">
        <v>0.49700000000000005</v>
      </c>
      <c r="F23">
        <v>0.5485641044993372</v>
      </c>
      <c r="G23">
        <v>19.08802825419096</v>
      </c>
      <c r="H23">
        <v>94.87106606352354</v>
      </c>
      <c r="I23">
        <v>113.95909431771449</v>
      </c>
      <c r="J23">
        <v>16.7</v>
      </c>
      <c r="K23">
        <v>60.856</v>
      </c>
      <c r="L23">
        <v>95.6485</v>
      </c>
      <c r="M23">
        <v>6.764</v>
      </c>
      <c r="N23">
        <v>32.7268</v>
      </c>
      <c r="O23">
        <v>8.6268</v>
      </c>
      <c r="P23">
        <v>18.2737</v>
      </c>
      <c r="Q23">
        <v>6.656199999999999</v>
      </c>
      <c r="R23">
        <v>19.944</v>
      </c>
      <c r="S23">
        <v>3.6745</v>
      </c>
      <c r="T23">
        <v>8.6988</v>
      </c>
      <c r="U23">
        <v>84.1</v>
      </c>
      <c r="V23">
        <v>74.37</v>
      </c>
      <c r="W23">
        <v>8.27</v>
      </c>
      <c r="X23">
        <v>14.26</v>
      </c>
      <c r="Y23">
        <v>8.3</v>
      </c>
      <c r="Z23">
        <v>104.32</v>
      </c>
      <c r="AA23">
        <v>168.78</v>
      </c>
      <c r="AB23">
        <v>79.87</v>
      </c>
      <c r="AC23">
        <v>99.6</v>
      </c>
      <c r="AD23">
        <v>3.5000000000000004</v>
      </c>
      <c r="AE23">
        <v>34.27</v>
      </c>
      <c r="AF23">
        <v>22.54</v>
      </c>
      <c r="AG23">
        <v>2.14</v>
      </c>
      <c r="AH23">
        <v>9.799999999999999</v>
      </c>
      <c r="AI23">
        <v>9.5</v>
      </c>
      <c r="AJ23">
        <v>24.24</v>
      </c>
      <c r="AK23">
        <v>4.26</v>
      </c>
      <c r="AL23">
        <v>137</v>
      </c>
      <c r="AM23">
        <v>110.15999999999998</v>
      </c>
      <c r="AN23">
        <v>0.43</v>
      </c>
      <c r="AO23">
        <v>0.36000000000000004</v>
      </c>
      <c r="AP23">
        <v>72</v>
      </c>
      <c r="AQ23">
        <v>0.11964</v>
      </c>
    </row>
    <row r="24" spans="1:43" ht="15">
      <c r="A24" s="2">
        <v>2</v>
      </c>
      <c r="B24" t="s">
        <v>115</v>
      </c>
      <c r="C24" t="s">
        <v>59</v>
      </c>
      <c r="D24">
        <v>0.5343201041461277</v>
      </c>
      <c r="E24">
        <v>0.735</v>
      </c>
      <c r="F24">
        <v>0.2984942672506092</v>
      </c>
      <c r="G24">
        <v>31.946623229453643</v>
      </c>
      <c r="H24">
        <v>52.52973056607342</v>
      </c>
      <c r="I24">
        <v>84.47635379552706</v>
      </c>
      <c r="J24">
        <v>37.8</v>
      </c>
      <c r="K24">
        <v>54.3601</v>
      </c>
      <c r="L24">
        <v>98.9333</v>
      </c>
      <c r="M24">
        <v>1.8195</v>
      </c>
      <c r="N24">
        <v>27.3079</v>
      </c>
      <c r="O24">
        <v>10.0218</v>
      </c>
      <c r="P24">
        <v>18.6846</v>
      </c>
      <c r="Q24">
        <v>20.4703</v>
      </c>
      <c r="R24">
        <v>10.6978</v>
      </c>
      <c r="S24">
        <v>2.0775</v>
      </c>
      <c r="T24">
        <v>9.1191</v>
      </c>
      <c r="U24">
        <v>84.73</v>
      </c>
      <c r="V24">
        <v>73.32</v>
      </c>
      <c r="W24">
        <v>6.49</v>
      </c>
      <c r="X24">
        <v>10.7</v>
      </c>
      <c r="Y24">
        <v>29.600000000000005</v>
      </c>
      <c r="Z24">
        <v>119.99000000000001</v>
      </c>
      <c r="AA24">
        <v>186.95</v>
      </c>
      <c r="AB24">
        <v>76.94</v>
      </c>
      <c r="AC24">
        <v>98.5</v>
      </c>
      <c r="AD24">
        <v>8.9</v>
      </c>
      <c r="AE24">
        <v>34.32</v>
      </c>
      <c r="AF24">
        <v>35.62</v>
      </c>
      <c r="AG24">
        <v>4.07</v>
      </c>
      <c r="AH24">
        <v>11.799999999999999</v>
      </c>
      <c r="AI24">
        <v>10.5</v>
      </c>
      <c r="AJ24">
        <v>34.24</v>
      </c>
      <c r="AK24">
        <v>9.1</v>
      </c>
      <c r="AL24">
        <v>207.99</v>
      </c>
      <c r="AM24">
        <v>157.71</v>
      </c>
      <c r="AN24">
        <v>0.5</v>
      </c>
      <c r="AO24">
        <v>0.15</v>
      </c>
      <c r="AP24">
        <v>48.3</v>
      </c>
      <c r="AQ24">
        <v>0.13312</v>
      </c>
    </row>
    <row r="25" spans="1:43" ht="15">
      <c r="A25" s="2">
        <v>5</v>
      </c>
      <c r="B25" t="s">
        <v>116</v>
      </c>
      <c r="C25" t="s">
        <v>60</v>
      </c>
      <c r="D25">
        <v>0.514064537708558</v>
      </c>
      <c r="E25">
        <v>0.7440000000000001</v>
      </c>
      <c r="F25">
        <v>0.15675562874136031</v>
      </c>
      <c r="G25">
        <v>50.96787949317546</v>
      </c>
      <c r="H25">
        <v>40.95093632197076</v>
      </c>
      <c r="I25">
        <v>91.91881581514622</v>
      </c>
      <c r="J25">
        <v>55.400000000000006</v>
      </c>
      <c r="K25">
        <v>71.289</v>
      </c>
      <c r="L25">
        <v>97.9017</v>
      </c>
      <c r="M25">
        <v>1.4507</v>
      </c>
      <c r="N25">
        <v>29.2394</v>
      </c>
      <c r="O25">
        <v>11.8137</v>
      </c>
      <c r="P25">
        <v>24.0498</v>
      </c>
      <c r="Q25">
        <v>33.0158</v>
      </c>
      <c r="R25">
        <v>8.0178</v>
      </c>
      <c r="S25">
        <v>1.2964</v>
      </c>
      <c r="T25">
        <v>9.1371</v>
      </c>
      <c r="U25">
        <v>91.07</v>
      </c>
      <c r="V25">
        <v>75.33</v>
      </c>
      <c r="W25">
        <v>8.88</v>
      </c>
      <c r="X25">
        <v>5.95</v>
      </c>
      <c r="Y25">
        <v>39.8</v>
      </c>
      <c r="Z25">
        <v>109.01</v>
      </c>
      <c r="AA25">
        <v>167.96</v>
      </c>
      <c r="AB25">
        <v>60.83</v>
      </c>
      <c r="AC25">
        <v>98.7</v>
      </c>
      <c r="AD25">
        <v>8.7</v>
      </c>
      <c r="AE25">
        <v>41.31</v>
      </c>
      <c r="AF25">
        <v>111.56</v>
      </c>
      <c r="AG25">
        <v>6.92</v>
      </c>
      <c r="AH25">
        <v>11.4</v>
      </c>
      <c r="AI25">
        <v>8.87</v>
      </c>
      <c r="AJ25">
        <v>28.660000000000004</v>
      </c>
      <c r="AK25">
        <v>6.25</v>
      </c>
      <c r="AL25">
        <v>159.19</v>
      </c>
      <c r="AM25">
        <v>108.48000000000002</v>
      </c>
      <c r="AN25">
        <v>0.31</v>
      </c>
      <c r="AO25">
        <v>0.24000000000000002</v>
      </c>
      <c r="AP25">
        <v>59.599999999999994</v>
      </c>
      <c r="AQ25">
        <v>0.11083</v>
      </c>
    </row>
    <row r="26" spans="1:43" ht="15">
      <c r="A26" s="2">
        <v>4</v>
      </c>
      <c r="B26" t="s">
        <v>117</v>
      </c>
      <c r="C26" t="s">
        <v>61</v>
      </c>
      <c r="D26" t="e">
        <v>#N/A</v>
      </c>
      <c r="E26">
        <v>0.512</v>
      </c>
      <c r="F26">
        <v>0.359102197264121</v>
      </c>
      <c r="G26">
        <v>14.023623134107623</v>
      </c>
      <c r="H26">
        <v>70.69548242068109</v>
      </c>
      <c r="I26">
        <v>84.71910555478871</v>
      </c>
      <c r="J26">
        <v>16.6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  <c r="R26" t="e">
        <v>#N/A</v>
      </c>
      <c r="S26" t="e">
        <v>#N/A</v>
      </c>
      <c r="T26" t="e">
        <v>#N/A</v>
      </c>
      <c r="U26">
        <v>83.28</v>
      </c>
      <c r="V26">
        <v>70.53</v>
      </c>
      <c r="W26">
        <v>5.79</v>
      </c>
      <c r="X26">
        <v>12.97</v>
      </c>
      <c r="Y26">
        <v>42.8</v>
      </c>
      <c r="Z26">
        <v>223.37</v>
      </c>
      <c r="AA26">
        <v>350.18</v>
      </c>
      <c r="AB26">
        <v>98.9</v>
      </c>
      <c r="AC26">
        <v>98.4</v>
      </c>
      <c r="AD26">
        <v>9.66</v>
      </c>
      <c r="AE26">
        <v>37.12</v>
      </c>
      <c r="AF26">
        <v>85.98</v>
      </c>
      <c r="AG26">
        <v>7.66</v>
      </c>
      <c r="AH26">
        <v>10.1</v>
      </c>
      <c r="AI26">
        <v>9.979999999999999</v>
      </c>
      <c r="AJ26">
        <v>47.2</v>
      </c>
      <c r="AK26">
        <v>8.99</v>
      </c>
      <c r="AL26">
        <v>176.15</v>
      </c>
      <c r="AM26">
        <v>127.86</v>
      </c>
      <c r="AN26">
        <v>0.15</v>
      </c>
      <c r="AO26">
        <v>0.16</v>
      </c>
      <c r="AP26">
        <v>31</v>
      </c>
      <c r="AQ26">
        <v>0.15939</v>
      </c>
    </row>
    <row r="27" spans="1:43" ht="15">
      <c r="A27" s="2">
        <v>4</v>
      </c>
      <c r="B27" t="s">
        <v>118</v>
      </c>
      <c r="C27" t="s">
        <v>62</v>
      </c>
      <c r="D27" t="e">
        <v>#N/A</v>
      </c>
      <c r="E27">
        <v>0.649</v>
      </c>
      <c r="F27">
        <v>0.3554510838098892</v>
      </c>
      <c r="G27">
        <v>39.71872169903459</v>
      </c>
      <c r="H27">
        <v>61.44409652959874</v>
      </c>
      <c r="I27">
        <v>101.16281822863333</v>
      </c>
      <c r="J27">
        <v>39.300000000000004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  <c r="R27" t="e">
        <v>#N/A</v>
      </c>
      <c r="S27" t="e">
        <v>#N/A</v>
      </c>
      <c r="T27" t="e">
        <v>#N/A</v>
      </c>
      <c r="U27">
        <v>92.76</v>
      </c>
      <c r="V27">
        <v>69.97</v>
      </c>
      <c r="W27">
        <v>5.63</v>
      </c>
      <c r="X27">
        <v>10.07</v>
      </c>
      <c r="Y27">
        <v>33.4</v>
      </c>
      <c r="Z27">
        <v>390.94000000000005</v>
      </c>
      <c r="AA27">
        <v>613.83</v>
      </c>
      <c r="AB27">
        <v>97.24</v>
      </c>
      <c r="AC27">
        <v>98.4</v>
      </c>
      <c r="AD27">
        <v>10.8</v>
      </c>
      <c r="AE27">
        <v>37.12</v>
      </c>
      <c r="AF27">
        <v>19.25</v>
      </c>
      <c r="AG27">
        <v>3.1300000000000003</v>
      </c>
      <c r="AH27">
        <v>10.6</v>
      </c>
      <c r="AI27">
        <v>8.42</v>
      </c>
      <c r="AJ27">
        <v>64.88</v>
      </c>
      <c r="AK27">
        <v>14.44</v>
      </c>
      <c r="AL27">
        <v>145.3</v>
      </c>
      <c r="AM27">
        <v>102.00000000000001</v>
      </c>
      <c r="AN27">
        <v>0.2</v>
      </c>
      <c r="AO27">
        <v>0.32</v>
      </c>
      <c r="AP27">
        <v>33.7</v>
      </c>
      <c r="AQ27">
        <v>0.1247</v>
      </c>
    </row>
    <row r="28" spans="1:43" ht="15">
      <c r="A28" s="2">
        <v>6</v>
      </c>
      <c r="B28" t="s">
        <v>119</v>
      </c>
      <c r="C28" t="s">
        <v>63</v>
      </c>
      <c r="D28" t="e">
        <v>#N/A</v>
      </c>
      <c r="E28">
        <v>0.42700000000000005</v>
      </c>
      <c r="F28">
        <v>0.3600832185130607</v>
      </c>
      <c r="G28">
        <v>12.641374115896017</v>
      </c>
      <c r="H28">
        <v>78.47002373614767</v>
      </c>
      <c r="I28">
        <v>91.11139785204368</v>
      </c>
      <c r="J28">
        <v>13.900000000000002</v>
      </c>
      <c r="K28" t="e">
        <v>#N/A</v>
      </c>
      <c r="L28" t="e">
        <v>#N/A</v>
      </c>
      <c r="M28" t="e">
        <v>#N/A</v>
      </c>
      <c r="N28" t="e">
        <v>#N/A</v>
      </c>
      <c r="O28" t="e">
        <v>#N/A</v>
      </c>
      <c r="P28" t="e">
        <v>#N/A</v>
      </c>
      <c r="Q28" t="e">
        <v>#N/A</v>
      </c>
      <c r="R28" t="e">
        <v>#N/A</v>
      </c>
      <c r="S28" t="e">
        <v>#N/A</v>
      </c>
      <c r="T28" t="e">
        <v>#N/A</v>
      </c>
      <c r="U28">
        <v>80.2</v>
      </c>
      <c r="V28">
        <v>72.02</v>
      </c>
      <c r="W28">
        <v>5.92</v>
      </c>
      <c r="X28">
        <v>9.75</v>
      </c>
      <c r="Y28">
        <v>27</v>
      </c>
      <c r="Z28">
        <v>85.45</v>
      </c>
      <c r="AA28">
        <v>131.79</v>
      </c>
      <c r="AB28">
        <v>62.73</v>
      </c>
      <c r="AC28">
        <v>100</v>
      </c>
      <c r="AD28">
        <v>3.3000000000000003</v>
      </c>
      <c r="AE28">
        <v>36.39</v>
      </c>
      <c r="AF28">
        <v>71.79</v>
      </c>
      <c r="AG28">
        <v>7.34</v>
      </c>
      <c r="AH28">
        <v>17.2</v>
      </c>
      <c r="AI28">
        <v>12.51</v>
      </c>
      <c r="AJ28">
        <v>21.81</v>
      </c>
      <c r="AK28">
        <v>5.74</v>
      </c>
      <c r="AL28">
        <v>106.77</v>
      </c>
      <c r="AM28">
        <v>79.98</v>
      </c>
      <c r="AN28">
        <v>1.45</v>
      </c>
      <c r="AO28">
        <v>0.51</v>
      </c>
      <c r="AP28">
        <v>115.6</v>
      </c>
      <c r="AQ28">
        <v>0.16006</v>
      </c>
    </row>
    <row r="29" spans="1:43" ht="15">
      <c r="A29" s="2">
        <v>1</v>
      </c>
      <c r="B29" t="s">
        <v>120</v>
      </c>
      <c r="C29" t="s">
        <v>64</v>
      </c>
      <c r="D29" t="e">
        <v>#N/A</v>
      </c>
      <c r="E29">
        <v>0.502</v>
      </c>
      <c r="F29">
        <v>0.4084345955096683</v>
      </c>
      <c r="G29">
        <v>45.852618022296454</v>
      </c>
      <c r="H29">
        <v>28.546705839739207</v>
      </c>
      <c r="I29">
        <v>74.39932386203566</v>
      </c>
      <c r="J29">
        <v>61.6</v>
      </c>
      <c r="K29" t="e">
        <v>#N/A</v>
      </c>
      <c r="L29" t="e">
        <v>#N/A</v>
      </c>
      <c r="M29" t="e">
        <v>#N/A</v>
      </c>
      <c r="N29" t="e">
        <v>#N/A</v>
      </c>
      <c r="O29" t="e">
        <v>#N/A</v>
      </c>
      <c r="P29" t="e">
        <v>#N/A</v>
      </c>
      <c r="Q29" t="e">
        <v>#N/A</v>
      </c>
      <c r="R29" t="e">
        <v>#N/A</v>
      </c>
      <c r="S29" t="e">
        <v>#N/A</v>
      </c>
      <c r="T29" t="e">
        <v>#N/A</v>
      </c>
      <c r="U29">
        <v>82.64</v>
      </c>
      <c r="V29">
        <v>74.6</v>
      </c>
      <c r="W29">
        <v>7.79</v>
      </c>
      <c r="X29">
        <v>3.7800000000000002</v>
      </c>
      <c r="Y29">
        <v>17.2</v>
      </c>
      <c r="Z29">
        <v>377.83</v>
      </c>
      <c r="AA29">
        <v>609.08</v>
      </c>
      <c r="AB29">
        <v>45.33</v>
      </c>
      <c r="AC29">
        <v>100</v>
      </c>
      <c r="AD29">
        <v>1.79</v>
      </c>
      <c r="AE29">
        <v>32.12</v>
      </c>
      <c r="AF29">
        <v>36.58</v>
      </c>
      <c r="AG29">
        <v>1.8</v>
      </c>
      <c r="AH29">
        <v>13.700000000000001</v>
      </c>
      <c r="AI29">
        <v>15.86</v>
      </c>
      <c r="AJ29">
        <v>30.67</v>
      </c>
      <c r="AK29">
        <v>6.42</v>
      </c>
      <c r="AL29">
        <v>156.41</v>
      </c>
      <c r="AM29">
        <v>110.34</v>
      </c>
      <c r="AN29">
        <v>0</v>
      </c>
      <c r="AO29">
        <v>0</v>
      </c>
      <c r="AP29">
        <v>77.80000000000001</v>
      </c>
      <c r="AQ29">
        <v>0.07796</v>
      </c>
    </row>
    <row r="30" spans="1:43" ht="15">
      <c r="A30" s="2">
        <v>6</v>
      </c>
      <c r="B30" t="s">
        <v>121</v>
      </c>
      <c r="C30" t="s">
        <v>65</v>
      </c>
      <c r="D30" t="e">
        <v>#N/A</v>
      </c>
      <c r="E30">
        <v>0.48</v>
      </c>
      <c r="F30">
        <v>0.4440968732476578</v>
      </c>
      <c r="G30">
        <v>17.824769134893206</v>
      </c>
      <c r="H30">
        <v>51.509829471418044</v>
      </c>
      <c r="I30">
        <v>69.33459860631125</v>
      </c>
      <c r="J30">
        <v>25.7</v>
      </c>
      <c r="K30" t="e">
        <v>#N/A</v>
      </c>
      <c r="L30" t="e">
        <v>#N/A</v>
      </c>
      <c r="M30" t="e">
        <v>#N/A</v>
      </c>
      <c r="N30" t="e">
        <v>#N/A</v>
      </c>
      <c r="O30" t="e">
        <v>#N/A</v>
      </c>
      <c r="P30" t="e">
        <v>#N/A</v>
      </c>
      <c r="Q30" t="e">
        <v>#N/A</v>
      </c>
      <c r="R30" t="e">
        <v>#N/A</v>
      </c>
      <c r="S30" t="e">
        <v>#N/A</v>
      </c>
      <c r="T30" t="e">
        <v>#N/A</v>
      </c>
      <c r="U30">
        <v>81.25</v>
      </c>
      <c r="V30">
        <v>70.15</v>
      </c>
      <c r="W30">
        <v>6.19</v>
      </c>
      <c r="X30">
        <v>28.57</v>
      </c>
      <c r="Y30">
        <v>73</v>
      </c>
      <c r="Z30">
        <v>160.99</v>
      </c>
      <c r="AA30">
        <v>252.33999999999997</v>
      </c>
      <c r="AB30">
        <v>73.43</v>
      </c>
      <c r="AC30">
        <v>100</v>
      </c>
      <c r="AD30">
        <v>3.37</v>
      </c>
      <c r="AE30">
        <v>36.39</v>
      </c>
      <c r="AF30">
        <v>11.07</v>
      </c>
      <c r="AG30">
        <v>0</v>
      </c>
      <c r="AH30">
        <v>19.8</v>
      </c>
      <c r="AI30">
        <v>18.01</v>
      </c>
      <c r="AJ30">
        <v>7.42</v>
      </c>
      <c r="AK30">
        <v>1.32</v>
      </c>
      <c r="AL30">
        <v>101.46999999999998</v>
      </c>
      <c r="AM30">
        <v>74.87</v>
      </c>
      <c r="AN30">
        <v>2.64</v>
      </c>
      <c r="AO30">
        <v>3.69</v>
      </c>
      <c r="AP30">
        <v>92.10000000000001</v>
      </c>
      <c r="AQ30">
        <v>0.12492</v>
      </c>
    </row>
    <row r="31" spans="1:43" ht="15">
      <c r="A31" s="2">
        <v>6</v>
      </c>
      <c r="B31" t="s">
        <v>122</v>
      </c>
      <c r="C31" t="s">
        <v>66</v>
      </c>
      <c r="D31" t="e">
        <v>#N/A</v>
      </c>
      <c r="E31">
        <v>0.342</v>
      </c>
      <c r="F31">
        <v>0.6062043601087362</v>
      </c>
      <c r="G31">
        <v>12.666057496309833</v>
      </c>
      <c r="H31">
        <v>68.03261404371969</v>
      </c>
      <c r="I31">
        <v>80.69867154002952</v>
      </c>
      <c r="J31">
        <v>15.7</v>
      </c>
      <c r="K31" t="e">
        <v>#N/A</v>
      </c>
      <c r="L31" t="e">
        <v>#N/A</v>
      </c>
      <c r="M31" t="e">
        <v>#N/A</v>
      </c>
      <c r="N31" t="e">
        <v>#N/A</v>
      </c>
      <c r="O31" t="e">
        <v>#N/A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>
        <v>62.81</v>
      </c>
      <c r="V31" t="e">
        <v>#N/A</v>
      </c>
      <c r="W31">
        <v>4.86</v>
      </c>
      <c r="X31">
        <v>23.39</v>
      </c>
      <c r="Y31">
        <v>29.4</v>
      </c>
      <c r="Z31" t="e">
        <v>#N/A</v>
      </c>
      <c r="AA31" t="e">
        <v>#N/A</v>
      </c>
      <c r="AB31">
        <v>76.32</v>
      </c>
      <c r="AC31">
        <v>100</v>
      </c>
      <c r="AD31">
        <v>15.8</v>
      </c>
      <c r="AE31">
        <v>36.39</v>
      </c>
      <c r="AF31">
        <v>8.77</v>
      </c>
      <c r="AG31">
        <v>2.45</v>
      </c>
      <c r="AH31">
        <v>33.099999999999994</v>
      </c>
      <c r="AI31">
        <v>25.83</v>
      </c>
      <c r="AJ31">
        <v>7.950000000000001</v>
      </c>
      <c r="AK31">
        <v>0</v>
      </c>
      <c r="AL31">
        <v>65.23</v>
      </c>
      <c r="AM31">
        <v>104.34</v>
      </c>
      <c r="AN31">
        <v>13</v>
      </c>
      <c r="AO31">
        <v>13.530000000000001</v>
      </c>
      <c r="AP31">
        <v>116</v>
      </c>
      <c r="AQ31">
        <v>0.17661</v>
      </c>
    </row>
    <row r="32" spans="1:43" ht="15">
      <c r="A32" s="2">
        <v>6</v>
      </c>
      <c r="B32" t="s">
        <v>123</v>
      </c>
      <c r="C32" t="s">
        <v>67</v>
      </c>
      <c r="D32" t="e">
        <v>#N/A</v>
      </c>
      <c r="E32">
        <v>0.5479999999999999</v>
      </c>
      <c r="F32">
        <v>0.3988793922824195</v>
      </c>
      <c r="G32">
        <v>10.618878423852763</v>
      </c>
      <c r="H32">
        <v>59.73248359746584</v>
      </c>
      <c r="I32">
        <v>70.35136202131861</v>
      </c>
      <c r="J32">
        <v>15.1</v>
      </c>
      <c r="K32" t="e">
        <v>#N/A</v>
      </c>
      <c r="L32" t="e">
        <v>#N/A</v>
      </c>
      <c r="M32" t="e">
        <v>#N/A</v>
      </c>
      <c r="N32" t="e">
        <v>#N/A</v>
      </c>
      <c r="O32" t="e">
        <v>#N/A</v>
      </c>
      <c r="P32" t="e">
        <v>#N/A</v>
      </c>
      <c r="Q32" t="e">
        <v>#N/A</v>
      </c>
      <c r="R32" t="e">
        <v>#N/A</v>
      </c>
      <c r="S32" t="e">
        <v>#N/A</v>
      </c>
      <c r="T32" t="e">
        <v>#N/A</v>
      </c>
      <c r="U32">
        <v>50.83</v>
      </c>
      <c r="V32" t="e">
        <v>#N/A</v>
      </c>
      <c r="W32">
        <v>7.3</v>
      </c>
      <c r="X32">
        <v>12.44</v>
      </c>
      <c r="Y32">
        <v>26.5</v>
      </c>
      <c r="Z32">
        <v>82.46</v>
      </c>
      <c r="AA32">
        <v>124.38</v>
      </c>
      <c r="AB32">
        <v>63.8</v>
      </c>
      <c r="AC32">
        <v>97.9</v>
      </c>
      <c r="AD32">
        <v>5.2</v>
      </c>
      <c r="AE32">
        <v>37.12</v>
      </c>
      <c r="AF32">
        <v>53.05</v>
      </c>
      <c r="AG32">
        <v>6.74</v>
      </c>
      <c r="AH32">
        <v>15.100000000000001</v>
      </c>
      <c r="AI32">
        <v>12.74</v>
      </c>
      <c r="AJ32">
        <v>6.52</v>
      </c>
      <c r="AK32">
        <v>1.43</v>
      </c>
      <c r="AL32">
        <v>114.98</v>
      </c>
      <c r="AM32">
        <v>89.01</v>
      </c>
      <c r="AN32">
        <v>1.6800000000000002</v>
      </c>
      <c r="AO32">
        <v>1.74</v>
      </c>
      <c r="AP32">
        <v>55.599999999999994</v>
      </c>
      <c r="AQ32">
        <v>0.18327</v>
      </c>
    </row>
    <row r="33" spans="1:43" ht="15">
      <c r="A33" s="2">
        <v>6</v>
      </c>
      <c r="B33" t="s">
        <v>124</v>
      </c>
      <c r="C33" t="s">
        <v>68</v>
      </c>
      <c r="D33" t="e">
        <v>#N/A</v>
      </c>
      <c r="E33">
        <v>0.324</v>
      </c>
      <c r="F33">
        <v>0.5476685778070932</v>
      </c>
      <c r="G33">
        <v>6.310007048929292</v>
      </c>
      <c r="H33">
        <v>51.855812936000575</v>
      </c>
      <c r="I33">
        <v>58.16581998492987</v>
      </c>
      <c r="J33">
        <v>10.8</v>
      </c>
      <c r="K33" t="e">
        <v>#N/A</v>
      </c>
      <c r="L33" t="e">
        <v>#N/A</v>
      </c>
      <c r="M33" t="e">
        <v>#N/A</v>
      </c>
      <c r="N33" t="e">
        <v>#N/A</v>
      </c>
      <c r="O33" t="e">
        <v>#N/A</v>
      </c>
      <c r="P33" t="e">
        <v>#N/A</v>
      </c>
      <c r="Q33" t="e">
        <v>#N/A</v>
      </c>
      <c r="R33" t="e">
        <v>#N/A</v>
      </c>
      <c r="S33" t="e">
        <v>#N/A</v>
      </c>
      <c r="T33" t="e">
        <v>#N/A</v>
      </c>
      <c r="U33">
        <v>59.37</v>
      </c>
      <c r="V33" t="e">
        <v>#N/A</v>
      </c>
      <c r="W33">
        <v>5.13</v>
      </c>
      <c r="X33">
        <v>34.64</v>
      </c>
      <c r="Y33">
        <v>48.6</v>
      </c>
      <c r="Z33" t="e">
        <v>#N/A</v>
      </c>
      <c r="AA33" t="e">
        <v>#N/A</v>
      </c>
      <c r="AB33">
        <v>53.52</v>
      </c>
      <c r="AC33">
        <v>100</v>
      </c>
      <c r="AD33">
        <v>10.95</v>
      </c>
      <c r="AE33">
        <v>36.39</v>
      </c>
      <c r="AF33">
        <v>3.65</v>
      </c>
      <c r="AG33">
        <v>0</v>
      </c>
      <c r="AH33">
        <v>46.6</v>
      </c>
      <c r="AI33">
        <v>24.42</v>
      </c>
      <c r="AJ33">
        <v>4.42</v>
      </c>
      <c r="AK33">
        <v>2.37</v>
      </c>
      <c r="AL33">
        <v>46.58</v>
      </c>
      <c r="AM33">
        <v>15.99</v>
      </c>
      <c r="AN33">
        <v>3.04</v>
      </c>
      <c r="AO33">
        <v>4.069999999999999</v>
      </c>
      <c r="AP33">
        <v>204.70000000000002</v>
      </c>
      <c r="AQ33">
        <v>0.1132</v>
      </c>
    </row>
    <row r="34" spans="1:43" ht="15">
      <c r="A34" s="2">
        <v>4</v>
      </c>
      <c r="B34" t="s">
        <v>125</v>
      </c>
      <c r="C34" t="s">
        <v>69</v>
      </c>
      <c r="D34" t="e">
        <v>#N/A</v>
      </c>
      <c r="E34">
        <v>0.561</v>
      </c>
      <c r="F34">
        <v>0.6695069879612435</v>
      </c>
      <c r="G34">
        <v>7.957619140128816</v>
      </c>
      <c r="H34">
        <v>104.37706412421358</v>
      </c>
      <c r="I34">
        <v>112.33468326434239</v>
      </c>
      <c r="J34">
        <v>7.1</v>
      </c>
      <c r="K34" t="e">
        <v>#N/A</v>
      </c>
      <c r="L34" t="e">
        <v>#N/A</v>
      </c>
      <c r="M34" t="e">
        <v>#N/A</v>
      </c>
      <c r="N34" t="e">
        <v>#N/A</v>
      </c>
      <c r="O34" t="e">
        <v>#N/A</v>
      </c>
      <c r="P34" t="e">
        <v>#N/A</v>
      </c>
      <c r="Q34" t="e">
        <v>#N/A</v>
      </c>
      <c r="R34" t="e">
        <v>#N/A</v>
      </c>
      <c r="S34" t="e">
        <v>#N/A</v>
      </c>
      <c r="T34" t="e">
        <v>#N/A</v>
      </c>
      <c r="U34">
        <v>53.49</v>
      </c>
      <c r="V34" t="e">
        <v>#N/A</v>
      </c>
      <c r="W34">
        <v>4.63</v>
      </c>
      <c r="X34">
        <v>15.85</v>
      </c>
      <c r="Y34">
        <v>22.8</v>
      </c>
      <c r="Z34">
        <v>59.78999999999999</v>
      </c>
      <c r="AA34">
        <v>97.85</v>
      </c>
      <c r="AB34">
        <v>55.99</v>
      </c>
      <c r="AC34">
        <v>100</v>
      </c>
      <c r="AD34">
        <v>10.95</v>
      </c>
      <c r="AE34">
        <v>37.12</v>
      </c>
      <c r="AF34">
        <v>19.55</v>
      </c>
      <c r="AG34">
        <v>2.51</v>
      </c>
      <c r="AH34">
        <v>21.2</v>
      </c>
      <c r="AI34">
        <v>27.259999999999998</v>
      </c>
      <c r="AJ34">
        <v>19.14</v>
      </c>
      <c r="AK34">
        <v>2.85</v>
      </c>
      <c r="AL34">
        <v>103.84</v>
      </c>
      <c r="AM34">
        <v>55.699999999999996</v>
      </c>
      <c r="AN34">
        <v>8.17</v>
      </c>
      <c r="AO34">
        <v>9.37</v>
      </c>
      <c r="AP34">
        <v>264.2</v>
      </c>
      <c r="AQ34">
        <v>0.12552</v>
      </c>
    </row>
    <row r="35" spans="1:43" ht="15">
      <c r="A35" s="2"/>
      <c r="B35" t="s">
        <v>126</v>
      </c>
      <c r="C35" t="s">
        <v>70</v>
      </c>
      <c r="D35">
        <v>0.5489845701223784</v>
      </c>
      <c r="E35">
        <v>0.595</v>
      </c>
      <c r="F35">
        <v>0.2778</v>
      </c>
      <c r="G35">
        <v>42.858564177567075</v>
      </c>
      <c r="H35">
        <v>48.27708983118434</v>
      </c>
      <c r="I35">
        <v>91.13565400875142</v>
      </c>
      <c r="J35">
        <v>47</v>
      </c>
      <c r="K35">
        <v>53.2878</v>
      </c>
      <c r="L35">
        <v>97.05787</v>
      </c>
      <c r="M35">
        <v>2.803524</v>
      </c>
      <c r="N35">
        <v>31.14705</v>
      </c>
      <c r="O35">
        <v>9.215085</v>
      </c>
      <c r="P35">
        <v>18.48033</v>
      </c>
      <c r="Q35">
        <v>25.785330000000002</v>
      </c>
      <c r="R35">
        <v>12.0312</v>
      </c>
      <c r="S35">
        <v>1.554362</v>
      </c>
      <c r="T35">
        <v>9.15992</v>
      </c>
      <c r="U35">
        <v>86.07</v>
      </c>
      <c r="V35">
        <v>75.22</v>
      </c>
      <c r="W35">
        <v>8.96</v>
      </c>
      <c r="X35">
        <v>13.200000000000001</v>
      </c>
      <c r="Y35">
        <v>24.2</v>
      </c>
      <c r="Z35">
        <v>144.8</v>
      </c>
      <c r="AA35">
        <v>221.79999999999998</v>
      </c>
      <c r="AB35">
        <v>69.97</v>
      </c>
      <c r="AC35">
        <v>98.5</v>
      </c>
      <c r="AD35">
        <v>9.78</v>
      </c>
      <c r="AE35">
        <v>39.81</v>
      </c>
      <c r="AF35">
        <v>44.66</v>
      </c>
      <c r="AG35">
        <v>3.62</v>
      </c>
      <c r="AH35">
        <v>13.2</v>
      </c>
      <c r="AI35">
        <v>10.75</v>
      </c>
      <c r="AJ35">
        <v>23.47</v>
      </c>
      <c r="AK35">
        <v>5.08</v>
      </c>
      <c r="AL35">
        <v>147.33</v>
      </c>
      <c r="AM35">
        <v>107.63999999999999</v>
      </c>
      <c r="AN35">
        <v>0.47</v>
      </c>
      <c r="AO35">
        <v>0.43</v>
      </c>
      <c r="AP35">
        <v>63.3</v>
      </c>
      <c r="AQ35">
        <v>0.11548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3" sqref="C3"/>
    </sheetView>
  </sheetViews>
  <sheetFormatPr defaultColWidth="11.00390625" defaultRowHeight="15.75"/>
  <cols>
    <col min="2" max="2" width="12.00390625" style="0" customWidth="1"/>
  </cols>
  <sheetData>
    <row r="1" spans="1:2" ht="15">
      <c r="A1" t="s">
        <v>74</v>
      </c>
      <c r="B1" t="s">
        <v>91</v>
      </c>
    </row>
    <row r="2" spans="1:2" ht="15">
      <c r="A2" t="s">
        <v>75</v>
      </c>
      <c r="B2" t="s">
        <v>89</v>
      </c>
    </row>
    <row r="3" spans="1:2" ht="15">
      <c r="A3" t="s">
        <v>76</v>
      </c>
      <c r="B3" t="s">
        <v>90</v>
      </c>
    </row>
    <row r="4" ht="15">
      <c r="B4" t="s">
        <v>131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14" sqref="D14"/>
    </sheetView>
  </sheetViews>
  <sheetFormatPr defaultColWidth="11.00390625" defaultRowHeight="15.75"/>
  <cols>
    <col min="5" max="5" width="11.50390625" style="0" bestFit="1" customWidth="1"/>
  </cols>
  <sheetData>
    <row r="1" spans="1:7" ht="15">
      <c r="A1" s="39" t="s">
        <v>86</v>
      </c>
      <c r="B1" s="39"/>
      <c r="C1" s="39" t="s">
        <v>87</v>
      </c>
      <c r="D1" s="39"/>
      <c r="E1" s="39" t="s">
        <v>137</v>
      </c>
      <c r="F1" s="39"/>
      <c r="G1" s="39"/>
    </row>
    <row r="2" spans="1:7" ht="15">
      <c r="A2" s="19">
        <v>1</v>
      </c>
      <c r="B2" s="19" t="s">
        <v>39</v>
      </c>
      <c r="C2">
        <v>1</v>
      </c>
      <c r="D2" t="s">
        <v>51</v>
      </c>
      <c r="E2">
        <f aca="true" t="shared" si="0" ref="E2:E34">VLOOKUP(G2,pop_groups,2,1)</f>
        <v>1</v>
      </c>
      <c r="F2" t="s">
        <v>66</v>
      </c>
      <c r="G2">
        <v>41482</v>
      </c>
    </row>
    <row r="3" spans="1:7" ht="15">
      <c r="A3" s="19">
        <v>1</v>
      </c>
      <c r="B3" s="19" t="s">
        <v>41</v>
      </c>
      <c r="C3">
        <v>1</v>
      </c>
      <c r="D3" t="s">
        <v>52</v>
      </c>
      <c r="E3">
        <f t="shared" si="0"/>
        <v>1</v>
      </c>
      <c r="F3" t="s">
        <v>68</v>
      </c>
      <c r="G3">
        <v>43665</v>
      </c>
    </row>
    <row r="4" spans="1:7" ht="15">
      <c r="A4" s="19">
        <v>1</v>
      </c>
      <c r="B4" s="19" t="s">
        <v>46</v>
      </c>
      <c r="C4">
        <v>1</v>
      </c>
      <c r="D4" t="s">
        <v>39</v>
      </c>
      <c r="E4">
        <f t="shared" si="0"/>
        <v>1</v>
      </c>
      <c r="F4" t="s">
        <v>69</v>
      </c>
      <c r="G4">
        <v>71974</v>
      </c>
    </row>
    <row r="5" spans="1:7" ht="15">
      <c r="A5" s="19">
        <v>1</v>
      </c>
      <c r="B5" s="19" t="s">
        <v>47</v>
      </c>
      <c r="C5">
        <v>1</v>
      </c>
      <c r="D5" t="s">
        <v>41</v>
      </c>
      <c r="E5">
        <f t="shared" si="0"/>
        <v>1</v>
      </c>
      <c r="F5" t="s">
        <v>65</v>
      </c>
      <c r="G5">
        <v>76243</v>
      </c>
    </row>
    <row r="6" spans="1:7" ht="15">
      <c r="A6" s="19">
        <v>1</v>
      </c>
      <c r="B6" s="19" t="s">
        <v>51</v>
      </c>
      <c r="C6">
        <v>1</v>
      </c>
      <c r="D6" t="s">
        <v>58</v>
      </c>
      <c r="E6">
        <f t="shared" si="0"/>
        <v>1</v>
      </c>
      <c r="F6" t="s">
        <v>64</v>
      </c>
      <c r="G6">
        <v>76442</v>
      </c>
    </row>
    <row r="7" spans="1:7" ht="15">
      <c r="A7" s="19">
        <v>1</v>
      </c>
      <c r="B7" s="19" t="s">
        <v>52</v>
      </c>
      <c r="C7">
        <v>1</v>
      </c>
      <c r="D7" s="19" t="s">
        <v>64</v>
      </c>
      <c r="E7">
        <f t="shared" si="0"/>
        <v>2</v>
      </c>
      <c r="F7" t="s">
        <v>67</v>
      </c>
      <c r="G7">
        <v>111060</v>
      </c>
    </row>
    <row r="8" spans="1:7" ht="15">
      <c r="A8" s="19">
        <v>1</v>
      </c>
      <c r="B8" s="19" t="s">
        <v>58</v>
      </c>
      <c r="C8">
        <v>2</v>
      </c>
      <c r="D8" t="s">
        <v>38</v>
      </c>
      <c r="E8">
        <f t="shared" si="0"/>
        <v>2</v>
      </c>
      <c r="F8" t="s">
        <v>61</v>
      </c>
      <c r="G8">
        <v>262315</v>
      </c>
    </row>
    <row r="9" spans="1:7" ht="15">
      <c r="A9" s="19">
        <v>1</v>
      </c>
      <c r="B9" s="19" t="s">
        <v>64</v>
      </c>
      <c r="C9">
        <v>2</v>
      </c>
      <c r="D9" t="s">
        <v>47</v>
      </c>
      <c r="E9">
        <f t="shared" si="0"/>
        <v>2</v>
      </c>
      <c r="F9" t="s">
        <v>63</v>
      </c>
      <c r="G9">
        <v>345204</v>
      </c>
    </row>
    <row r="10" spans="1:7" ht="15">
      <c r="A10" s="19">
        <v>2</v>
      </c>
      <c r="B10" s="19" t="s">
        <v>38</v>
      </c>
      <c r="C10">
        <v>3</v>
      </c>
      <c r="D10" t="s">
        <v>49</v>
      </c>
      <c r="E10">
        <f t="shared" si="0"/>
        <v>2</v>
      </c>
      <c r="F10" t="s">
        <v>62</v>
      </c>
      <c r="G10">
        <v>356479</v>
      </c>
    </row>
    <row r="11" spans="1:7" ht="15">
      <c r="A11" s="19">
        <v>2</v>
      </c>
      <c r="B11" s="19" t="s">
        <v>43</v>
      </c>
      <c r="C11">
        <v>3</v>
      </c>
      <c r="D11" t="s">
        <v>60</v>
      </c>
      <c r="E11">
        <f t="shared" si="0"/>
        <v>2</v>
      </c>
      <c r="F11" t="s">
        <v>44</v>
      </c>
      <c r="G11">
        <v>477642</v>
      </c>
    </row>
    <row r="12" spans="1:7" ht="15">
      <c r="A12" s="19">
        <v>2</v>
      </c>
      <c r="B12" s="19" t="s">
        <v>44</v>
      </c>
      <c r="C12">
        <v>3</v>
      </c>
      <c r="D12" t="s">
        <v>45</v>
      </c>
      <c r="E12">
        <f t="shared" si="0"/>
        <v>3</v>
      </c>
      <c r="F12" t="s">
        <v>49</v>
      </c>
      <c r="G12">
        <v>500093</v>
      </c>
    </row>
    <row r="13" spans="1:7" ht="15">
      <c r="A13" s="19">
        <v>2</v>
      </c>
      <c r="B13" s="19" t="s">
        <v>50</v>
      </c>
      <c r="C13">
        <v>3</v>
      </c>
      <c r="D13" s="19" t="s">
        <v>109</v>
      </c>
      <c r="E13">
        <f t="shared" si="0"/>
        <v>3</v>
      </c>
      <c r="F13" t="s">
        <v>55</v>
      </c>
      <c r="G13">
        <v>565310</v>
      </c>
    </row>
    <row r="14" spans="1:7" ht="15">
      <c r="A14" s="19">
        <v>2</v>
      </c>
      <c r="B14" s="19" t="s">
        <v>55</v>
      </c>
      <c r="C14">
        <v>4</v>
      </c>
      <c r="D14" t="s">
        <v>43</v>
      </c>
      <c r="E14">
        <f t="shared" si="0"/>
        <v>3</v>
      </c>
      <c r="F14" t="s">
        <v>58</v>
      </c>
      <c r="G14">
        <v>851515</v>
      </c>
    </row>
    <row r="15" spans="1:7" ht="15">
      <c r="A15" s="19">
        <v>2</v>
      </c>
      <c r="B15" s="19" t="s">
        <v>56</v>
      </c>
      <c r="C15">
        <v>4</v>
      </c>
      <c r="D15" t="s">
        <v>48</v>
      </c>
      <c r="E15">
        <f t="shared" si="0"/>
        <v>3</v>
      </c>
      <c r="F15" t="s">
        <v>56</v>
      </c>
      <c r="G15">
        <v>951953</v>
      </c>
    </row>
    <row r="16" spans="1:7" ht="15">
      <c r="A16" s="19">
        <v>2</v>
      </c>
      <c r="B16" s="19" t="s">
        <v>59</v>
      </c>
      <c r="C16">
        <v>4</v>
      </c>
      <c r="D16" t="s">
        <v>50</v>
      </c>
      <c r="E16">
        <f t="shared" si="0"/>
        <v>3</v>
      </c>
      <c r="F16" t="s">
        <v>51</v>
      </c>
      <c r="G16">
        <v>957797</v>
      </c>
    </row>
    <row r="17" spans="1:7" ht="15">
      <c r="A17" s="19">
        <v>3</v>
      </c>
      <c r="B17" s="19" t="s">
        <v>40</v>
      </c>
      <c r="C17">
        <v>4</v>
      </c>
      <c r="D17" t="s">
        <v>55</v>
      </c>
      <c r="E17">
        <f t="shared" si="0"/>
        <v>3</v>
      </c>
      <c r="F17" t="s">
        <v>53</v>
      </c>
      <c r="G17">
        <v>961334</v>
      </c>
    </row>
    <row r="18" spans="1:7" ht="15">
      <c r="A18" s="19">
        <v>3</v>
      </c>
      <c r="B18" s="19" t="s">
        <v>48</v>
      </c>
      <c r="C18">
        <v>4</v>
      </c>
      <c r="D18" t="s">
        <v>56</v>
      </c>
      <c r="E18">
        <f t="shared" si="0"/>
        <v>3</v>
      </c>
      <c r="F18" t="s">
        <v>43</v>
      </c>
      <c r="G18">
        <v>987991</v>
      </c>
    </row>
    <row r="19" spans="1:7" ht="15">
      <c r="A19" s="19">
        <v>4</v>
      </c>
      <c r="B19" s="19" t="s">
        <v>42</v>
      </c>
      <c r="C19">
        <v>4</v>
      </c>
      <c r="D19" t="s">
        <v>59</v>
      </c>
      <c r="E19">
        <f t="shared" si="0"/>
        <v>4</v>
      </c>
      <c r="F19" t="s">
        <v>46</v>
      </c>
      <c r="G19">
        <v>1028890</v>
      </c>
    </row>
    <row r="20" spans="1:7" ht="15">
      <c r="A20" s="19">
        <v>4</v>
      </c>
      <c r="B20" s="19" t="s">
        <v>53</v>
      </c>
      <c r="C20">
        <v>5</v>
      </c>
      <c r="D20" t="s">
        <v>42</v>
      </c>
      <c r="E20">
        <f t="shared" si="0"/>
        <v>4</v>
      </c>
      <c r="F20" t="s">
        <v>50</v>
      </c>
      <c r="G20">
        <v>1154777</v>
      </c>
    </row>
    <row r="21" spans="1:7" ht="15">
      <c r="A21" s="19">
        <v>4</v>
      </c>
      <c r="B21" s="19" t="s">
        <v>54</v>
      </c>
      <c r="C21">
        <v>5</v>
      </c>
      <c r="D21" t="s">
        <v>46</v>
      </c>
      <c r="E21">
        <f t="shared" si="0"/>
        <v>4</v>
      </c>
      <c r="F21" t="s">
        <v>52</v>
      </c>
      <c r="G21">
        <v>1259822</v>
      </c>
    </row>
    <row r="22" spans="1:7" ht="15">
      <c r="A22" s="19">
        <v>4</v>
      </c>
      <c r="B22" s="19" t="s">
        <v>57</v>
      </c>
      <c r="C22">
        <v>5</v>
      </c>
      <c r="D22" t="s">
        <v>53</v>
      </c>
      <c r="E22">
        <f t="shared" si="0"/>
        <v>4</v>
      </c>
      <c r="F22" t="s">
        <v>42</v>
      </c>
      <c r="G22">
        <v>1276407</v>
      </c>
    </row>
    <row r="23" spans="1:7" ht="15">
      <c r="A23" s="19">
        <v>4</v>
      </c>
      <c r="B23" s="19" t="s">
        <v>61</v>
      </c>
      <c r="C23">
        <v>5</v>
      </c>
      <c r="D23" s="19" t="s">
        <v>54</v>
      </c>
      <c r="E23">
        <f t="shared" si="0"/>
        <v>4</v>
      </c>
      <c r="F23" t="s">
        <v>54</v>
      </c>
      <c r="G23">
        <v>1355787</v>
      </c>
    </row>
    <row r="24" spans="1:7" ht="15">
      <c r="A24" s="19">
        <v>4</v>
      </c>
      <c r="B24" s="19" t="s">
        <v>62</v>
      </c>
      <c r="C24">
        <v>5</v>
      </c>
      <c r="D24" t="s">
        <v>57</v>
      </c>
      <c r="E24">
        <f t="shared" si="0"/>
        <v>4</v>
      </c>
      <c r="F24" t="s">
        <v>45</v>
      </c>
      <c r="G24">
        <v>1379169</v>
      </c>
    </row>
    <row r="25" spans="1:7" ht="15">
      <c r="A25" s="19">
        <v>4</v>
      </c>
      <c r="B25" s="19" t="s">
        <v>69</v>
      </c>
      <c r="C25">
        <v>5</v>
      </c>
      <c r="D25" t="s">
        <v>61</v>
      </c>
      <c r="E25">
        <f t="shared" si="0"/>
        <v>4</v>
      </c>
      <c r="F25" t="s">
        <v>59</v>
      </c>
      <c r="G25">
        <v>1408272</v>
      </c>
    </row>
    <row r="26" spans="1:7" ht="15">
      <c r="A26" s="19">
        <v>5</v>
      </c>
      <c r="B26" s="19" t="s">
        <v>45</v>
      </c>
      <c r="C26">
        <v>5</v>
      </c>
      <c r="D26" t="s">
        <v>62</v>
      </c>
      <c r="E26">
        <f t="shared" si="0"/>
        <v>4</v>
      </c>
      <c r="F26" t="s">
        <v>47</v>
      </c>
      <c r="G26">
        <v>1709644</v>
      </c>
    </row>
    <row r="27" spans="1:7" ht="15">
      <c r="A27" s="19">
        <v>5</v>
      </c>
      <c r="B27" s="19" t="s">
        <v>49</v>
      </c>
      <c r="C27">
        <v>5</v>
      </c>
      <c r="D27" t="s">
        <v>69</v>
      </c>
      <c r="E27">
        <f t="shared" si="0"/>
        <v>4</v>
      </c>
      <c r="F27" t="s">
        <v>109</v>
      </c>
      <c r="G27">
        <v>1744228</v>
      </c>
    </row>
    <row r="28" spans="1:7" ht="15">
      <c r="A28" s="19">
        <v>5</v>
      </c>
      <c r="B28" s="19" t="s">
        <v>109</v>
      </c>
      <c r="C28">
        <v>6</v>
      </c>
      <c r="D28" t="s">
        <v>44</v>
      </c>
      <c r="E28">
        <f t="shared" si="0"/>
        <v>5</v>
      </c>
      <c r="F28" t="s">
        <v>57</v>
      </c>
      <c r="G28">
        <v>2061079</v>
      </c>
    </row>
    <row r="29" spans="1:7" ht="15">
      <c r="A29" s="19">
        <v>5</v>
      </c>
      <c r="B29" s="19" t="s">
        <v>60</v>
      </c>
      <c r="C29">
        <v>6</v>
      </c>
      <c r="D29" t="s">
        <v>63</v>
      </c>
      <c r="E29">
        <f t="shared" si="0"/>
        <v>5</v>
      </c>
      <c r="F29" t="s">
        <v>41</v>
      </c>
      <c r="G29">
        <v>2097161</v>
      </c>
    </row>
    <row r="30" spans="1:7" ht="15">
      <c r="A30" s="19">
        <v>6</v>
      </c>
      <c r="B30" s="19" t="s">
        <v>63</v>
      </c>
      <c r="C30">
        <v>6</v>
      </c>
      <c r="D30" t="s">
        <v>65</v>
      </c>
      <c r="E30">
        <f t="shared" si="0"/>
        <v>5</v>
      </c>
      <c r="F30" t="s">
        <v>39</v>
      </c>
      <c r="G30">
        <v>2460863</v>
      </c>
    </row>
    <row r="31" spans="1:7" ht="15">
      <c r="A31" s="19">
        <v>6</v>
      </c>
      <c r="B31" s="19" t="s">
        <v>65</v>
      </c>
      <c r="C31">
        <v>6</v>
      </c>
      <c r="D31" t="s">
        <v>66</v>
      </c>
      <c r="E31">
        <f t="shared" si="0"/>
        <v>5</v>
      </c>
      <c r="F31" t="s">
        <v>48</v>
      </c>
      <c r="G31">
        <v>2680041</v>
      </c>
    </row>
    <row r="32" spans="1:7" ht="15">
      <c r="A32" s="19">
        <v>6</v>
      </c>
      <c r="B32" s="19" t="s">
        <v>66</v>
      </c>
      <c r="C32">
        <v>6</v>
      </c>
      <c r="D32" t="s">
        <v>67</v>
      </c>
      <c r="E32">
        <f t="shared" si="0"/>
        <v>5</v>
      </c>
      <c r="F32" t="s">
        <v>60</v>
      </c>
      <c r="G32">
        <v>4613684</v>
      </c>
    </row>
    <row r="33" spans="1:7" ht="15">
      <c r="A33" s="19">
        <v>6</v>
      </c>
      <c r="B33" s="19" t="s">
        <v>67</v>
      </c>
      <c r="C33">
        <v>6</v>
      </c>
      <c r="D33" t="s">
        <v>68</v>
      </c>
      <c r="E33">
        <f t="shared" si="0"/>
        <v>6</v>
      </c>
      <c r="F33" t="s">
        <v>38</v>
      </c>
      <c r="G33">
        <v>6456299</v>
      </c>
    </row>
    <row r="34" spans="1:7" ht="15">
      <c r="A34" s="19">
        <v>6</v>
      </c>
      <c r="B34" s="19" t="s">
        <v>68</v>
      </c>
      <c r="C34">
        <v>7</v>
      </c>
      <c r="D34" s="19" t="s">
        <v>40</v>
      </c>
      <c r="E34">
        <f t="shared" si="0"/>
        <v>6</v>
      </c>
      <c r="F34" t="s">
        <v>40</v>
      </c>
      <c r="G34">
        <v>7878783</v>
      </c>
    </row>
  </sheetData>
  <sheetProtection/>
  <mergeCells count="3">
    <mergeCell ref="A1:B1"/>
    <mergeCell ref="C1:D1"/>
    <mergeCell ref="E1:G1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4">
      <selection activeCell="A32" sqref="A32"/>
    </sheetView>
  </sheetViews>
  <sheetFormatPr defaultColWidth="11.00390625" defaultRowHeight="15.75"/>
  <cols>
    <col min="1" max="1" width="28.00390625" style="0" bestFit="1" customWidth="1"/>
    <col min="2" max="2" width="65.50390625" style="0" bestFit="1" customWidth="1"/>
    <col min="3" max="3" width="12.375" style="0" customWidth="1"/>
    <col min="4" max="4" width="40.625" style="0" customWidth="1"/>
    <col min="5" max="5" width="20.875" style="0" customWidth="1"/>
    <col min="6" max="6" width="13.375" style="0" customWidth="1"/>
  </cols>
  <sheetData>
    <row r="1" spans="1:6" ht="15.75" thickBot="1">
      <c r="A1" t="s">
        <v>139</v>
      </c>
      <c r="B1" t="s">
        <v>138</v>
      </c>
      <c r="D1" s="25" t="s">
        <v>72</v>
      </c>
      <c r="E1" s="26" t="s">
        <v>181</v>
      </c>
      <c r="F1" s="26" t="s">
        <v>182</v>
      </c>
    </row>
    <row r="2" spans="1:6" ht="15.75" thickBot="1">
      <c r="A2" t="s">
        <v>2</v>
      </c>
      <c r="B2" t="s">
        <v>140</v>
      </c>
      <c r="C2">
        <f>config!D8</f>
        <v>1</v>
      </c>
      <c r="D2" s="27" t="s">
        <v>203</v>
      </c>
      <c r="E2" s="28" t="s">
        <v>183</v>
      </c>
      <c r="F2" s="28">
        <v>2011</v>
      </c>
    </row>
    <row r="3" spans="1:6" ht="15.75" thickBot="1">
      <c r="A3" t="s">
        <v>3</v>
      </c>
      <c r="B3" t="s">
        <v>141</v>
      </c>
      <c r="C3">
        <f>config!D6</f>
        <v>2</v>
      </c>
      <c r="D3" s="27" t="s">
        <v>140</v>
      </c>
      <c r="E3" s="28" t="s">
        <v>183</v>
      </c>
      <c r="F3" s="28" t="s">
        <v>184</v>
      </c>
    </row>
    <row r="4" spans="1:6" ht="15.75" thickBot="1">
      <c r="A4" t="s">
        <v>4</v>
      </c>
      <c r="B4" t="s">
        <v>142</v>
      </c>
      <c r="C4">
        <f>config!D7</f>
        <v>3</v>
      </c>
      <c r="D4" s="29" t="s">
        <v>141</v>
      </c>
      <c r="E4" s="30" t="s">
        <v>185</v>
      </c>
      <c r="F4" s="30">
        <v>2013</v>
      </c>
    </row>
    <row r="5" spans="1:6" ht="15.75" thickBot="1">
      <c r="A5" t="s">
        <v>5</v>
      </c>
      <c r="B5" t="s">
        <v>143</v>
      </c>
      <c r="C5">
        <f>config!D14</f>
        <v>4</v>
      </c>
      <c r="D5" s="29" t="s">
        <v>148</v>
      </c>
      <c r="E5" s="30" t="s">
        <v>187</v>
      </c>
      <c r="F5" s="30" t="s">
        <v>188</v>
      </c>
    </row>
    <row r="6" spans="1:6" ht="15.75" thickBot="1">
      <c r="A6" t="s">
        <v>6</v>
      </c>
      <c r="B6" t="s">
        <v>144</v>
      </c>
      <c r="C6">
        <f>config!D13</f>
        <v>5</v>
      </c>
      <c r="D6" s="29" t="s">
        <v>147</v>
      </c>
      <c r="E6" s="30" t="s">
        <v>187</v>
      </c>
      <c r="F6" s="30" t="s">
        <v>188</v>
      </c>
    </row>
    <row r="7" spans="1:6" ht="15.75" thickBot="1">
      <c r="A7" t="s">
        <v>7</v>
      </c>
      <c r="B7" t="s">
        <v>145</v>
      </c>
      <c r="C7">
        <f>config!D15</f>
        <v>6</v>
      </c>
      <c r="D7" s="27" t="s">
        <v>149</v>
      </c>
      <c r="E7" s="28" t="s">
        <v>187</v>
      </c>
      <c r="F7" s="28" t="s">
        <v>188</v>
      </c>
    </row>
    <row r="8" spans="1:6" ht="15.75" thickBot="1">
      <c r="A8" t="s">
        <v>127</v>
      </c>
      <c r="B8" t="s">
        <v>146</v>
      </c>
      <c r="C8">
        <f>config!D20</f>
        <v>7</v>
      </c>
      <c r="D8" s="27" t="s">
        <v>154</v>
      </c>
      <c r="E8" s="28" t="s">
        <v>187</v>
      </c>
      <c r="F8" s="28" t="s">
        <v>188</v>
      </c>
    </row>
    <row r="9" spans="1:6" ht="15.75" thickBot="1">
      <c r="A9" t="s">
        <v>8</v>
      </c>
      <c r="B9" t="s">
        <v>147</v>
      </c>
      <c r="C9">
        <f>config!D17</f>
        <v>8</v>
      </c>
      <c r="D9" s="27" t="s">
        <v>151</v>
      </c>
      <c r="E9" s="28" t="s">
        <v>187</v>
      </c>
      <c r="F9" s="28" t="s">
        <v>188</v>
      </c>
    </row>
    <row r="10" spans="1:6" ht="15.75" thickBot="1">
      <c r="A10" t="s">
        <v>9</v>
      </c>
      <c r="B10" t="s">
        <v>148</v>
      </c>
      <c r="C10">
        <f>config!D18</f>
        <v>9</v>
      </c>
      <c r="D10" s="27" t="s">
        <v>152</v>
      </c>
      <c r="E10" s="28" t="s">
        <v>187</v>
      </c>
      <c r="F10" s="28" t="s">
        <v>188</v>
      </c>
    </row>
    <row r="11" spans="1:6" ht="15.75" thickBot="1">
      <c r="A11" t="s">
        <v>10</v>
      </c>
      <c r="B11" t="s">
        <v>149</v>
      </c>
      <c r="C11">
        <f>config!D16</f>
        <v>10</v>
      </c>
      <c r="D11" s="27" t="s">
        <v>150</v>
      </c>
      <c r="E11" s="28" t="s">
        <v>187</v>
      </c>
      <c r="F11" s="28" t="s">
        <v>188</v>
      </c>
    </row>
    <row r="12" spans="1:6" ht="15.75" thickBot="1">
      <c r="A12" t="s">
        <v>11</v>
      </c>
      <c r="B12" t="s">
        <v>150</v>
      </c>
      <c r="C12">
        <f>config!D19</f>
        <v>11</v>
      </c>
      <c r="D12" s="29" t="s">
        <v>153</v>
      </c>
      <c r="E12" s="30" t="s">
        <v>187</v>
      </c>
      <c r="F12" s="30" t="s">
        <v>188</v>
      </c>
    </row>
    <row r="13" spans="1:6" ht="15.75" thickBot="1">
      <c r="A13" t="s">
        <v>12</v>
      </c>
      <c r="B13" t="s">
        <v>151</v>
      </c>
      <c r="C13">
        <f>config!D21</f>
        <v>12</v>
      </c>
      <c r="D13" s="27" t="s">
        <v>155</v>
      </c>
      <c r="E13" s="28" t="s">
        <v>187</v>
      </c>
      <c r="F13" s="28" t="s">
        <v>188</v>
      </c>
    </row>
    <row r="14" spans="1:6" ht="15.75" thickBot="1">
      <c r="A14" t="s">
        <v>13</v>
      </c>
      <c r="B14" t="s">
        <v>152</v>
      </c>
      <c r="C14">
        <f>config!D22</f>
        <v>13</v>
      </c>
      <c r="D14" s="29" t="s">
        <v>156</v>
      </c>
      <c r="E14" s="30" t="s">
        <v>187</v>
      </c>
      <c r="F14" s="30" t="s">
        <v>188</v>
      </c>
    </row>
    <row r="15" spans="1:6" ht="15.75" thickBot="1">
      <c r="A15" t="s">
        <v>14</v>
      </c>
      <c r="B15" t="s">
        <v>153</v>
      </c>
      <c r="C15">
        <f>config!D11</f>
        <v>14</v>
      </c>
      <c r="D15" s="29" t="s">
        <v>145</v>
      </c>
      <c r="E15" s="30" t="s">
        <v>186</v>
      </c>
      <c r="F15" s="30">
        <v>2012</v>
      </c>
    </row>
    <row r="16" spans="1:6" ht="15.75" thickBot="1">
      <c r="A16" t="s">
        <v>15</v>
      </c>
      <c r="B16" t="s">
        <v>154</v>
      </c>
      <c r="C16">
        <f>config!D9</f>
        <v>15</v>
      </c>
      <c r="D16" s="29" t="s">
        <v>143</v>
      </c>
      <c r="E16" s="30" t="s">
        <v>186</v>
      </c>
      <c r="F16" s="30">
        <v>2012</v>
      </c>
    </row>
    <row r="17" spans="1:6" ht="15.75" thickBot="1">
      <c r="A17" t="s">
        <v>16</v>
      </c>
      <c r="B17" t="s">
        <v>155</v>
      </c>
      <c r="C17">
        <f>config!D10</f>
        <v>16</v>
      </c>
      <c r="D17" s="27" t="s">
        <v>144</v>
      </c>
      <c r="E17" s="28" t="s">
        <v>186</v>
      </c>
      <c r="F17" s="28">
        <v>2012</v>
      </c>
    </row>
    <row r="18" spans="1:6" ht="15.75" thickBot="1">
      <c r="A18" t="s">
        <v>17</v>
      </c>
      <c r="B18" t="s">
        <v>156</v>
      </c>
      <c r="C18">
        <f>config!D12</f>
        <v>17</v>
      </c>
      <c r="D18" s="29" t="s">
        <v>146</v>
      </c>
      <c r="E18" s="30" t="s">
        <v>186</v>
      </c>
      <c r="F18" s="30">
        <v>2012</v>
      </c>
    </row>
    <row r="19" spans="1:6" ht="15.75" thickBot="1">
      <c r="A19" t="s">
        <v>18</v>
      </c>
      <c r="B19" t="s">
        <v>157</v>
      </c>
      <c r="C19">
        <f>config!D24</f>
        <v>18</v>
      </c>
      <c r="D19" s="29" t="s">
        <v>158</v>
      </c>
      <c r="E19" s="30" t="s">
        <v>191</v>
      </c>
      <c r="F19" s="30" t="s">
        <v>192</v>
      </c>
    </row>
    <row r="20" spans="1:6" ht="15.75" thickBot="1">
      <c r="A20" t="s">
        <v>19</v>
      </c>
      <c r="B20" t="s">
        <v>158</v>
      </c>
      <c r="C20">
        <f>config!D23</f>
        <v>19</v>
      </c>
      <c r="D20" s="29" t="s">
        <v>157</v>
      </c>
      <c r="E20" s="30" t="s">
        <v>189</v>
      </c>
      <c r="F20" s="30" t="s">
        <v>190</v>
      </c>
    </row>
    <row r="21" spans="1:6" ht="15.75" thickBot="1">
      <c r="A21" t="s">
        <v>20</v>
      </c>
      <c r="B21" t="s">
        <v>159</v>
      </c>
      <c r="C21">
        <f>config!D31</f>
        <v>20</v>
      </c>
      <c r="D21" s="29" t="s">
        <v>165</v>
      </c>
      <c r="E21" s="30" t="s">
        <v>198</v>
      </c>
      <c r="F21" s="30">
        <v>2014</v>
      </c>
    </row>
    <row r="22" spans="1:6" ht="15.75" thickBot="1">
      <c r="A22" t="s">
        <v>21</v>
      </c>
      <c r="B22" t="s">
        <v>160</v>
      </c>
      <c r="C22">
        <f>config!D25</f>
        <v>21</v>
      </c>
      <c r="D22" s="27" t="s">
        <v>159</v>
      </c>
      <c r="E22" s="28" t="s">
        <v>193</v>
      </c>
      <c r="F22" s="28">
        <v>2011</v>
      </c>
    </row>
    <row r="23" spans="1:6" ht="15.75" thickBot="1">
      <c r="A23" t="s">
        <v>22</v>
      </c>
      <c r="B23" t="s">
        <v>161</v>
      </c>
      <c r="C23">
        <f>config!D26</f>
        <v>22</v>
      </c>
      <c r="D23" s="27" t="s">
        <v>160</v>
      </c>
      <c r="E23" s="28" t="s">
        <v>194</v>
      </c>
      <c r="F23" s="28">
        <v>2010</v>
      </c>
    </row>
    <row r="24" spans="1:6" ht="15.75" thickBot="1">
      <c r="A24" t="s">
        <v>23</v>
      </c>
      <c r="B24" t="s">
        <v>162</v>
      </c>
      <c r="C24">
        <f>config!D37</f>
        <v>23</v>
      </c>
      <c r="D24" s="27" t="s">
        <v>171</v>
      </c>
      <c r="E24" s="28" t="s">
        <v>200</v>
      </c>
      <c r="F24" s="28" t="s">
        <v>201</v>
      </c>
    </row>
    <row r="25" spans="1:6" ht="15.75" thickBot="1">
      <c r="A25" t="s">
        <v>24</v>
      </c>
      <c r="B25" t="s">
        <v>163</v>
      </c>
      <c r="C25">
        <f>config!D36</f>
        <v>24</v>
      </c>
      <c r="D25" s="27" t="s">
        <v>170</v>
      </c>
      <c r="E25" s="28" t="s">
        <v>200</v>
      </c>
      <c r="F25" s="28" t="s">
        <v>201</v>
      </c>
    </row>
    <row r="26" spans="1:6" ht="15.75" thickBot="1">
      <c r="A26" t="s">
        <v>25</v>
      </c>
      <c r="B26" t="s">
        <v>164</v>
      </c>
      <c r="C26">
        <f>config!D43</f>
        <v>25</v>
      </c>
      <c r="D26" s="27" t="s">
        <v>177</v>
      </c>
      <c r="E26" s="28" t="s">
        <v>200</v>
      </c>
      <c r="F26" s="28" t="s">
        <v>201</v>
      </c>
    </row>
    <row r="27" spans="1:6" ht="15.75" thickBot="1">
      <c r="A27" t="s">
        <v>128</v>
      </c>
      <c r="B27" t="s">
        <v>165</v>
      </c>
      <c r="C27">
        <f>config!D42</f>
        <v>26</v>
      </c>
      <c r="D27" s="27" t="s">
        <v>176</v>
      </c>
      <c r="E27" s="28" t="s">
        <v>200</v>
      </c>
      <c r="F27" s="28" t="s">
        <v>201</v>
      </c>
    </row>
    <row r="28" spans="1:6" ht="15.75" thickBot="1">
      <c r="A28" t="s">
        <v>129</v>
      </c>
      <c r="B28" t="s">
        <v>205</v>
      </c>
      <c r="C28">
        <f>config!D44</f>
        <v>27</v>
      </c>
      <c r="D28" s="27" t="s">
        <v>178</v>
      </c>
      <c r="E28" s="28" t="s">
        <v>200</v>
      </c>
      <c r="F28" s="28" t="s">
        <v>201</v>
      </c>
    </row>
    <row r="29" spans="1:6" ht="15.75" thickBot="1">
      <c r="A29" t="s">
        <v>130</v>
      </c>
      <c r="B29" t="s">
        <v>206</v>
      </c>
      <c r="C29">
        <f>config!D30</f>
        <v>28</v>
      </c>
      <c r="D29" s="27" t="s">
        <v>164</v>
      </c>
      <c r="E29" s="28" t="s">
        <v>197</v>
      </c>
      <c r="F29" s="28">
        <v>2011</v>
      </c>
    </row>
    <row r="30" spans="1:6" ht="15.75" thickBot="1">
      <c r="A30" t="s">
        <v>27</v>
      </c>
      <c r="B30" t="s">
        <v>168</v>
      </c>
      <c r="C30">
        <f>config!D45</f>
        <v>29</v>
      </c>
      <c r="D30" s="27" t="s">
        <v>179</v>
      </c>
      <c r="E30" s="28" t="s">
        <v>202</v>
      </c>
      <c r="F30" s="28" t="s">
        <v>201</v>
      </c>
    </row>
    <row r="31" spans="1:6" ht="15.75" thickBot="1">
      <c r="A31" t="s">
        <v>26</v>
      </c>
      <c r="B31" t="s">
        <v>169</v>
      </c>
      <c r="C31">
        <f>config!D29</f>
        <v>30</v>
      </c>
      <c r="D31" s="27" t="s">
        <v>163</v>
      </c>
      <c r="E31" s="28" t="s">
        <v>196</v>
      </c>
      <c r="F31" s="28">
        <v>2013</v>
      </c>
    </row>
    <row r="32" spans="1:6" ht="15.75" thickBot="1">
      <c r="A32" t="s">
        <v>28</v>
      </c>
      <c r="B32" t="s">
        <v>170</v>
      </c>
      <c r="C32">
        <f>config!D28</f>
        <v>31</v>
      </c>
      <c r="D32" s="27" t="s">
        <v>162</v>
      </c>
      <c r="E32" s="28" t="s">
        <v>196</v>
      </c>
      <c r="F32" s="28">
        <v>2013</v>
      </c>
    </row>
    <row r="33" spans="1:6" ht="15.75" thickBot="1">
      <c r="A33" t="s">
        <v>29</v>
      </c>
      <c r="B33" t="s">
        <v>171</v>
      </c>
      <c r="C33">
        <f>config!D27</f>
        <v>32</v>
      </c>
      <c r="D33" s="27" t="s">
        <v>161</v>
      </c>
      <c r="E33" s="28" t="s">
        <v>195</v>
      </c>
      <c r="F33" s="28">
        <v>2014</v>
      </c>
    </row>
    <row r="34" spans="1:6" ht="15.75" thickBot="1">
      <c r="A34" t="s">
        <v>30</v>
      </c>
      <c r="B34" t="s">
        <v>172</v>
      </c>
      <c r="C34">
        <f>config!D35</f>
        <v>33</v>
      </c>
      <c r="D34" s="27" t="s">
        <v>169</v>
      </c>
      <c r="E34" s="28" t="s">
        <v>200</v>
      </c>
      <c r="F34" s="28" t="s">
        <v>201</v>
      </c>
    </row>
    <row r="35" spans="1:6" ht="15.75" thickBot="1">
      <c r="A35" t="s">
        <v>31</v>
      </c>
      <c r="B35" t="s">
        <v>173</v>
      </c>
      <c r="C35">
        <f>config!D34</f>
        <v>34</v>
      </c>
      <c r="D35" s="27" t="s">
        <v>168</v>
      </c>
      <c r="E35" s="28" t="s">
        <v>200</v>
      </c>
      <c r="F35" s="28" t="s">
        <v>201</v>
      </c>
    </row>
    <row r="36" spans="1:6" ht="15.75" thickBot="1">
      <c r="A36" t="s">
        <v>32</v>
      </c>
      <c r="B36" t="s">
        <v>174</v>
      </c>
      <c r="C36">
        <f>config!D41</f>
        <v>35</v>
      </c>
      <c r="D36" s="27" t="s">
        <v>175</v>
      </c>
      <c r="E36" s="28" t="s">
        <v>200</v>
      </c>
      <c r="F36" s="28" t="s">
        <v>201</v>
      </c>
    </row>
    <row r="37" spans="1:6" ht="15.75" thickBot="1">
      <c r="A37" t="s">
        <v>33</v>
      </c>
      <c r="B37" t="s">
        <v>175</v>
      </c>
      <c r="C37">
        <f>config!D40</f>
        <v>36</v>
      </c>
      <c r="D37" s="27" t="s">
        <v>174</v>
      </c>
      <c r="E37" s="28" t="s">
        <v>200</v>
      </c>
      <c r="F37" s="28" t="s">
        <v>201</v>
      </c>
    </row>
    <row r="38" spans="1:6" ht="15.75" thickBot="1">
      <c r="A38" t="s">
        <v>34</v>
      </c>
      <c r="B38" t="s">
        <v>209</v>
      </c>
      <c r="C38">
        <f>config!D38</f>
        <v>37</v>
      </c>
      <c r="D38" s="27" t="s">
        <v>172</v>
      </c>
      <c r="E38" s="28" t="s">
        <v>200</v>
      </c>
      <c r="F38" s="28" t="s">
        <v>201</v>
      </c>
    </row>
    <row r="39" spans="1:6" ht="15.75" thickBot="1">
      <c r="A39" t="s">
        <v>35</v>
      </c>
      <c r="B39" t="s">
        <v>208</v>
      </c>
      <c r="C39">
        <f>config!D39</f>
        <v>38</v>
      </c>
      <c r="D39" s="27" t="s">
        <v>173</v>
      </c>
      <c r="E39" s="28" t="s">
        <v>200</v>
      </c>
      <c r="F39" s="28" t="s">
        <v>201</v>
      </c>
    </row>
    <row r="40" spans="1:6" ht="15.75" thickBot="1">
      <c r="A40" t="s">
        <v>36</v>
      </c>
      <c r="B40" t="s">
        <v>178</v>
      </c>
      <c r="C40">
        <f>config!D32</f>
        <v>39</v>
      </c>
      <c r="D40" s="27" t="s">
        <v>166</v>
      </c>
      <c r="E40" s="28" t="s">
        <v>199</v>
      </c>
      <c r="F40" s="28">
        <v>2011</v>
      </c>
    </row>
    <row r="41" spans="1:6" ht="15.75" thickBot="1">
      <c r="A41" t="s">
        <v>37</v>
      </c>
      <c r="B41" t="s">
        <v>179</v>
      </c>
      <c r="C41">
        <f>config!D33</f>
        <v>40</v>
      </c>
      <c r="D41" s="27" t="s">
        <v>167</v>
      </c>
      <c r="E41" s="28" t="s">
        <v>199</v>
      </c>
      <c r="F41" s="28">
        <v>2011</v>
      </c>
    </row>
    <row r="42" spans="1:2" ht="15">
      <c r="A42" t="s">
        <v>180</v>
      </c>
      <c r="B42" t="s">
        <v>207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M1">
      <selection activeCell="AK2" sqref="AK2"/>
    </sheetView>
  </sheetViews>
  <sheetFormatPr defaultColWidth="11.00390625" defaultRowHeight="15.75"/>
  <cols>
    <col min="2" max="2" width="11.50390625" style="0" bestFit="1" customWidth="1"/>
    <col min="42" max="42" width="10.875" style="33" customWidth="1"/>
  </cols>
  <sheetData>
    <row r="1" spans="2:41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</row>
    <row r="2" spans="1:42" s="13" customFormat="1" ht="97.5" customHeight="1">
      <c r="A2" s="13" t="str">
        <f>outputs!C10</f>
        <v>Departamento</v>
      </c>
      <c r="B2" s="13" t="str">
        <f>outputs!D10</f>
        <v>Índice necesidades básicas insatisfechas</v>
      </c>
      <c r="C2" s="13" t="str">
        <f>outputs!E10</f>
        <v>Coeficiente de Gini</v>
      </c>
      <c r="D2" s="13" t="str">
        <f>outputs!F10</f>
        <v>Índice de transparencia departamental</v>
      </c>
      <c r="E2" s="13" t="str">
        <f>outputs!G10</f>
        <v>Cobertura de acueducto en hogares urbanos</v>
      </c>
      <c r="F2" s="13" t="str">
        <f>outputs!H10</f>
        <v>Cobertura de acueducto en hogares rurales</v>
      </c>
      <c r="G2" s="13" t="str">
        <f>outputs!I10</f>
        <v>Porcentaje de hogares con servicios públicos inadecuados</v>
      </c>
      <c r="H2" s="13" t="str">
        <f>outputs!J10</f>
        <v>Porcentaje de hogares en hacinamiento</v>
      </c>
      <c r="I2" s="13" t="str">
        <f>outputs!K10</f>
        <v>Tasa de desempleo (por 100)</v>
      </c>
      <c r="J2" s="13" t="str">
        <f>outputs!L10</f>
        <v>Tasa de desempleo en jóvenes de 15 a 24 años (por 100)</v>
      </c>
      <c r="K2" s="13" t="str">
        <f>outputs!M10</f>
        <v>Porcentaje de población en edad de trabajar sin ingresos propios</v>
      </c>
      <c r="L2" s="13" t="str">
        <f>outputs!N10</f>
        <v>Porcentaje de mayores de 60 años con pensiones</v>
      </c>
      <c r="M2" s="13" t="str">
        <f>outputs!O10</f>
        <v>Tasa de analfabetismo en jóvenes de 15 a 24 años (por 100)</v>
      </c>
      <c r="N2" s="13" t="str">
        <f>outputs!P10</f>
        <v>Años promedio de educación en personas con 15 o más años</v>
      </c>
      <c r="O2" s="13" t="str">
        <f>outputs!Q10</f>
        <v>Afiliación al SGSS</v>
      </c>
      <c r="P2" s="13" t="str">
        <f>outputs!R10</f>
        <v>Afiliación al régimen contributivo en salud</v>
      </c>
      <c r="Q2" s="13" t="str">
        <f>outputs!S10</f>
        <v>Afiliación al régimen subsidiado en salud</v>
      </c>
      <c r="R2" s="13" t="str">
        <f>outputs!T10</f>
        <v>Porcentaje de afiliación al régimen contributivo</v>
      </c>
      <c r="S2" s="13" t="str">
        <f>outputs!U10</f>
        <v>Esperanza de vida al nacer</v>
      </c>
      <c r="T2" s="13" t="str">
        <f>outputs!V10</f>
        <v>Cobertura de vacunación de DPT en &lt;1año con 3ra dosis</v>
      </c>
      <c r="U2" s="13" t="str">
        <f>outputs!W10</f>
        <v>Cobertura tratamiento antiretroviral</v>
      </c>
      <c r="V2" s="13" t="str">
        <f>outputs!X10</f>
        <v>Porcentaje de nacidos vivos con BPN</v>
      </c>
      <c r="W2" s="13" t="str">
        <f>outputs!Y10</f>
        <v>Prevalencia de DNT crónica en menores de 5 años</v>
      </c>
      <c r="X2" s="13" t="str">
        <f>outputs!Z10</f>
        <v>Tasa de mortalidad infantil en niñas (por 1000 NV)</v>
      </c>
      <c r="Y2" s="13" t="str">
        <f>outputs!AA10</f>
        <v>Tasa de mortalidad infantil en niños (por 1000 NV)</v>
      </c>
      <c r="Z2" s="13" t="str">
        <f>outputs!AB10</f>
        <v>Tasa de mortalidad por desnutrición en menores 5 años en niñas (por 1000 NV)</v>
      </c>
      <c r="AA2" s="13" t="str">
        <f>outputs!AC10</f>
        <v>Tasa de mortalidad por desnutrición en menores 5 años en niños (por 1000 NV)</v>
      </c>
      <c r="AB2" s="13" t="str">
        <f>outputs!AD10</f>
        <v>Razón de mortalidad materna (por 100.000 NV)</v>
      </c>
      <c r="AC2" s="13" t="str">
        <f>outputs!AE10</f>
        <v>Tasa de fecundidad en adolescentes (por 1000)</v>
      </c>
      <c r="AD2" s="13" t="str">
        <f>outputs!AF10</f>
        <v>Proporción de NV hijos de mujeres de 14 a 17 años</v>
      </c>
      <c r="AE2" s="13" t="str">
        <f>outputs!AG10</f>
        <v>Tasa de incidencia de violencia contra la mujer (por 100.000)</v>
      </c>
      <c r="AF2" s="13" t="str">
        <f>outputs!AH10</f>
        <v>Tasa de incidencia de violencia Intrafamiliar (por 100.000)</v>
      </c>
      <c r="AG2" s="13" t="str">
        <f>outputs!AI10</f>
        <v>Tasa de incidencia de TBC (por 100.000)</v>
      </c>
      <c r="AH2" s="13" t="str">
        <f>outputs!AJ10</f>
        <v>Tasas de mortalidad por homicidios en mujeres de 15 a 39 años (por 100.000)</v>
      </c>
      <c r="AI2" s="13" t="str">
        <f>outputs!AK10</f>
        <v>Tasas de mortalidad por homicidios en hombres de 15 a 39 años (por 100.000)</v>
      </c>
      <c r="AJ2" s="13" t="str">
        <f>outputs!AL10</f>
        <v>Tasa de mortalidad por enfermedad cardiovascular en mujeres (por 100.000)</v>
      </c>
      <c r="AK2" s="13" t="str">
        <f>outputs!AM10</f>
        <v>Tasa de mortalidad por enfermedad cardiovascular en hombres (por 100.000)</v>
      </c>
      <c r="AL2" s="13" t="str">
        <f>outputs!AN10</f>
        <v>Tasa de mortalidad por lesiones de transporte en hombres (por 100.000)</v>
      </c>
      <c r="AM2" s="13" t="str">
        <f>outputs!AO10</f>
        <v>Tasa de mortalidad por lesiones de transporte en mujeres (por 100.000)</v>
      </c>
      <c r="AN2" s="13" t="str">
        <f>outputs!AP10</f>
        <v>Prevalencia de tabaquismo en adolescentes (último mes)</v>
      </c>
      <c r="AO2" s="13" t="str">
        <f>outputs!AQ10</f>
        <v>Prevalencia de consumo alcohol en escolares (último mes)</v>
      </c>
      <c r="AP2" s="34" t="s">
        <v>204</v>
      </c>
    </row>
    <row r="3" spans="2:42" s="13" customFormat="1" ht="15">
      <c r="B3" s="31">
        <f>outputs!D8</f>
        <v>0.7200368758361766</v>
      </c>
      <c r="C3" s="31">
        <f>outputs!E8</f>
        <v>0.586526807329609</v>
      </c>
      <c r="D3" s="31">
        <f>outputs!F8</f>
        <v>0.3043267152786131</v>
      </c>
      <c r="E3" s="31">
        <f>outputs!G8</f>
        <v>73.72471041555218</v>
      </c>
      <c r="F3" s="31">
        <f>outputs!H8</f>
        <v>14.338093601428973</v>
      </c>
      <c r="G3" s="31">
        <f>outputs!I8</f>
        <v>23.918701767472875</v>
      </c>
      <c r="H3" s="31">
        <f>outputs!J8</f>
        <v>27.22388325664012</v>
      </c>
      <c r="I3" s="31">
        <f>outputs!K8</f>
        <v>12.770603679173291</v>
      </c>
      <c r="J3" s="31">
        <f>outputs!L8</f>
        <v>24.505252004388087</v>
      </c>
      <c r="K3" s="31">
        <f>outputs!M8</f>
        <v>44.539037201599854</v>
      </c>
      <c r="L3" s="31">
        <f>outputs!N8</f>
        <v>1.0778559982881362</v>
      </c>
      <c r="M3" s="31">
        <f>outputs!O8</f>
        <v>4.326725685479786</v>
      </c>
      <c r="N3" s="31">
        <f>outputs!P8</f>
        <v>8.085775506825115</v>
      </c>
      <c r="O3" s="31">
        <f>outputs!Q8</f>
        <v>64.93568987475616</v>
      </c>
      <c r="P3" s="31">
        <f>outputs!R8</f>
        <v>-2.7351548240214107</v>
      </c>
      <c r="Q3" s="31">
        <f>outputs!S8</f>
        <v>98.5137055377553</v>
      </c>
      <c r="R3" s="31">
        <f>outputs!T8</f>
        <v>-3.52888359111914</v>
      </c>
      <c r="S3" s="31">
        <f>outputs!U8</f>
        <v>69.26777326424138</v>
      </c>
      <c r="T3" s="31">
        <f>outputs!V8</f>
        <v>59.535695654759785</v>
      </c>
      <c r="U3" s="31">
        <f>outputs!W8</f>
        <v>95.4187837802386</v>
      </c>
      <c r="V3" s="31">
        <f>outputs!X8</f>
        <v>11.017528940340659</v>
      </c>
      <c r="W3" s="31">
        <f>outputs!Y8</f>
        <v>27.793387256907728</v>
      </c>
      <c r="X3" s="31">
        <f>outputs!Z8</f>
        <v>23.80319823200385</v>
      </c>
      <c r="Y3" s="31">
        <f>outputs!AA8</f>
        <v>31.273562602953156</v>
      </c>
      <c r="Z3" s="31">
        <f>outputs!AB8</f>
        <v>7.115082416176826</v>
      </c>
      <c r="AA3" s="31">
        <f>outputs!AC8</f>
        <v>6.5364508246451365</v>
      </c>
      <c r="AB3" s="31">
        <f>outputs!AD8</f>
        <v>199.89671105681754</v>
      </c>
      <c r="AC3" s="31">
        <f>outputs!AE8</f>
        <v>96.85284044296544</v>
      </c>
      <c r="AD3" s="31">
        <f>outputs!AF8</f>
        <v>0.17463398525602647</v>
      </c>
      <c r="AE3" s="31">
        <f>outputs!AG8</f>
        <v>499.6072024519273</v>
      </c>
      <c r="AF3" s="31">
        <f>outputs!AH8</f>
        <v>319.6177363587708</v>
      </c>
      <c r="AG3" s="31">
        <f>outputs!AI8</f>
        <v>59.15530276689363</v>
      </c>
      <c r="AH3" s="31">
        <f>outputs!AJ8</f>
        <v>8.084719357754265</v>
      </c>
      <c r="AI3" s="31">
        <f>outputs!AK8</f>
        <v>89.10002736022668</v>
      </c>
      <c r="AJ3" s="31">
        <f>outputs!AL8</f>
        <v>155.50775627132617</v>
      </c>
      <c r="AK3" s="31">
        <f>outputs!AM8</f>
        <v>212.32985175454422</v>
      </c>
      <c r="AL3" s="31">
        <f>outputs!AN8</f>
        <v>50.30308745689747</v>
      </c>
      <c r="AM3" s="31">
        <f>outputs!AO8</f>
        <v>11.143108786746721</v>
      </c>
      <c r="AN3" s="31">
        <f>outputs!AP8</f>
        <v>15.85912103452492</v>
      </c>
      <c r="AO3" s="31">
        <f>outputs!AQ8</f>
        <v>48.847272322121796</v>
      </c>
      <c r="AP3" s="34"/>
    </row>
    <row r="4" spans="2:42" s="13" customFormat="1" ht="15">
      <c r="B4" s="31" t="str">
        <f>outputs!D5</f>
        <v>baja</v>
      </c>
      <c r="C4" s="31" t="str">
        <f>outputs!E5</f>
        <v>baja</v>
      </c>
      <c r="D4" s="31" t="str">
        <f>outputs!F5</f>
        <v>alta</v>
      </c>
      <c r="E4" s="31" t="str">
        <f>outputs!G5</f>
        <v>alta</v>
      </c>
      <c r="F4" s="31" t="str">
        <f>outputs!H5</f>
        <v>alta</v>
      </c>
      <c r="G4" s="31" t="str">
        <f>outputs!I5</f>
        <v>baja</v>
      </c>
      <c r="H4" s="31" t="str">
        <f>outputs!J5</f>
        <v>baja</v>
      </c>
      <c r="I4" s="31" t="str">
        <f>outputs!K5</f>
        <v>baja</v>
      </c>
      <c r="J4" s="31" t="str">
        <f>outputs!L5</f>
        <v>baja</v>
      </c>
      <c r="K4" s="31" t="str">
        <f>outputs!M5</f>
        <v>baja</v>
      </c>
      <c r="L4" s="31" t="str">
        <f>outputs!N5</f>
        <v>alta</v>
      </c>
      <c r="M4" s="31" t="str">
        <f>outputs!O5</f>
        <v>baja</v>
      </c>
      <c r="N4" s="31" t="str">
        <f>outputs!P5</f>
        <v>alta</v>
      </c>
      <c r="O4" s="31" t="str">
        <f>outputs!Q5</f>
        <v>alta</v>
      </c>
      <c r="P4" s="31" t="str">
        <f>outputs!R5</f>
        <v>alta</v>
      </c>
      <c r="Q4" s="31" t="str">
        <f>outputs!S5</f>
        <v>baja</v>
      </c>
      <c r="R4" s="31" t="str">
        <f>outputs!T5</f>
        <v>alta</v>
      </c>
      <c r="S4" s="31" t="str">
        <f>outputs!U5</f>
        <v>alta</v>
      </c>
      <c r="T4" s="31" t="str">
        <f>outputs!V5</f>
        <v>alta</v>
      </c>
      <c r="U4" s="31" t="str">
        <f>outputs!W5</f>
        <v>alta</v>
      </c>
      <c r="V4" s="31" t="str">
        <f>outputs!X5</f>
        <v>baja</v>
      </c>
      <c r="W4" s="31" t="str">
        <f>outputs!Y5</f>
        <v>baja</v>
      </c>
      <c r="X4" s="31" t="str">
        <f>outputs!Z5</f>
        <v>baja</v>
      </c>
      <c r="Y4" s="31" t="str">
        <f>outputs!AA5</f>
        <v>baja</v>
      </c>
      <c r="Z4" s="31" t="str">
        <f>outputs!AB5</f>
        <v>baja</v>
      </c>
      <c r="AA4" s="31" t="str">
        <f>outputs!AC5</f>
        <v>baja</v>
      </c>
      <c r="AB4" s="31" t="str">
        <f>outputs!AD5</f>
        <v>baja</v>
      </c>
      <c r="AC4" s="31" t="str">
        <f>outputs!AE5</f>
        <v>baja</v>
      </c>
      <c r="AD4" s="31" t="str">
        <f>outputs!AF5</f>
        <v>baja</v>
      </c>
      <c r="AE4" s="31" t="str">
        <f>outputs!AG5</f>
        <v>baja</v>
      </c>
      <c r="AF4" s="31" t="str">
        <f>outputs!AH5</f>
        <v>baja</v>
      </c>
      <c r="AG4" s="31" t="str">
        <f>outputs!AI5</f>
        <v>baja</v>
      </c>
      <c r="AH4" s="31" t="str">
        <f>outputs!AJ5</f>
        <v>baja</v>
      </c>
      <c r="AI4" s="31" t="str">
        <f>outputs!AK5</f>
        <v>baja</v>
      </c>
      <c r="AJ4" s="31" t="str">
        <f>outputs!AL5</f>
        <v>baja</v>
      </c>
      <c r="AK4" s="31" t="str">
        <f>outputs!AM5</f>
        <v>baja</v>
      </c>
      <c r="AL4" s="31" t="str">
        <f>outputs!AN5</f>
        <v>baja</v>
      </c>
      <c r="AM4" s="31" t="str">
        <f>outputs!AO5</f>
        <v>baja</v>
      </c>
      <c r="AN4" s="31" t="str">
        <f>outputs!AP5</f>
        <v>baja</v>
      </c>
      <c r="AO4" s="31" t="str">
        <f>outputs!AQ5</f>
        <v>baja</v>
      </c>
      <c r="AP4" s="34"/>
    </row>
    <row r="5" spans="1:42" ht="15">
      <c r="A5" t="str">
        <f>outputs!C11</f>
        <v>LA GUAJIRA</v>
      </c>
      <c r="B5">
        <f>IF(ISNUMBER(outputs!D11),IF(OR(AND(B$4="alta",outputs!D11&lt;B$3),AND(B$4="baja",outputs!D11&gt;B$3)),1,0),0)</f>
        <v>0</v>
      </c>
      <c r="C5">
        <f>IF(ISNUMBER(outputs!E11),IF(OR(AND(C$4="alta",outputs!E11&lt;C$3),AND(C$4="baja",outputs!E11&gt;C$3)),1,0),0)</f>
        <v>0</v>
      </c>
      <c r="D5">
        <f>IF(ISNUMBER(outputs!F11),IF(OR(AND(D$4="alta",outputs!F11&lt;D$3),AND(D$4="baja",outputs!F11&gt;D$3)),1,0),0)</f>
        <v>0</v>
      </c>
      <c r="E5">
        <f>IF(ISNUMBER(outputs!G11),IF(OR(AND(E$4="alta",outputs!G11&lt;E$3),AND(E$4="baja",outputs!G11&gt;E$3)),1,0),0)</f>
        <v>0</v>
      </c>
      <c r="F5">
        <f>IF(ISNUMBER(outputs!H11),IF(OR(AND(F$4="alta",outputs!H11&lt;F$3),AND(F$4="baja",outputs!H11&gt;F$3)),1,0),0)</f>
        <v>0</v>
      </c>
      <c r="G5">
        <f>IF(ISNUMBER(outputs!I11),IF(OR(AND(G$4="alta",outputs!I11&lt;G$3),AND(G$4="baja",outputs!I11&gt;G$3)),1,0),0)</f>
        <v>0</v>
      </c>
      <c r="H5">
        <f>IF(ISNUMBER(outputs!J11),IF(OR(AND(H$4="alta",outputs!J11&lt;H$3),AND(H$4="baja",outputs!J11&gt;H$3)),1,0),0)</f>
        <v>1</v>
      </c>
      <c r="I5">
        <f>IF(ISNUMBER(outputs!K11),IF(OR(AND(I$4="alta",outputs!K11&lt;I$3),AND(I$4="baja",outputs!K11&gt;I$3)),1,0),0)</f>
        <v>0</v>
      </c>
      <c r="J5">
        <f>IF(ISNUMBER(outputs!L11),IF(OR(AND(J$4="alta",outputs!L11&lt;J$3),AND(J$4="baja",outputs!L11&gt;J$3)),1,0),0)</f>
        <v>0</v>
      </c>
      <c r="K5">
        <f>IF(ISNUMBER(outputs!M11),IF(OR(AND(K$4="alta",outputs!M11&lt;K$3),AND(K$4="baja",outputs!M11&gt;K$3)),1,0),0)</f>
        <v>0</v>
      </c>
      <c r="L5">
        <f>IF(ISNUMBER(outputs!N11),IF(OR(AND(L$4="alta",outputs!N11&lt;L$3),AND(L$4="baja",outputs!N11&gt;L$3)),1,0),0)</f>
        <v>0</v>
      </c>
      <c r="M5">
        <f>IF(ISNUMBER(outputs!O11),IF(OR(AND(M$4="alta",outputs!O11&lt;M$3),AND(M$4="baja",outputs!O11&gt;M$3)),1,0),0)</f>
        <v>1</v>
      </c>
      <c r="N5">
        <f>IF(ISNUMBER(outputs!P11),IF(OR(AND(N$4="alta",outputs!P11&lt;N$3),AND(N$4="baja",outputs!P11&gt;N$3)),1,0),0)</f>
        <v>0</v>
      </c>
      <c r="O5">
        <f>IF(ISNUMBER(outputs!Q11),IF(OR(AND(O$4="alta",outputs!Q11&lt;O$3),AND(O$4="baja",outputs!Q11&gt;O$3)),1,0),0)</f>
        <v>0</v>
      </c>
      <c r="P5">
        <f>IF(ISNUMBER(outputs!R11),IF(OR(AND(P$4="alta",outputs!R11&lt;P$3),AND(P$4="baja",outputs!R11&gt;P$3)),1,0),0)</f>
        <v>0</v>
      </c>
      <c r="Q5">
        <f>IF(ISNUMBER(outputs!S11),IF(OR(AND(Q$4="alta",outputs!S11&lt;Q$3),AND(Q$4="baja",outputs!S11&gt;Q$3)),1,0),0)</f>
        <v>0</v>
      </c>
      <c r="R5">
        <f>IF(ISNUMBER(outputs!T11),IF(OR(AND(R$4="alta",outputs!T11&lt;R$3),AND(R$4="baja",outputs!T11&gt;R$3)),1,0),0)</f>
        <v>0</v>
      </c>
      <c r="S5">
        <f>IF(ISNUMBER(outputs!U11),IF(OR(AND(S$4="alta",outputs!U11&lt;S$3),AND(S$4="baja",outputs!U11&gt;S$3)),1,0),0)</f>
        <v>0</v>
      </c>
      <c r="T5">
        <f>IF(ISNUMBER(outputs!V11),IF(OR(AND(T$4="alta",outputs!V11&lt;T$3),AND(T$4="baja",outputs!V11&gt;T$3)),1,0),0)</f>
        <v>0</v>
      </c>
      <c r="U5">
        <f>IF(ISNUMBER(outputs!W11),IF(OR(AND(U$4="alta",outputs!W11&lt;U$3),AND(U$4="baja",outputs!W11&gt;U$3)),1,0),0)</f>
        <v>0</v>
      </c>
      <c r="V5">
        <f>IF(ISNUMBER(outputs!X11),IF(OR(AND(V$4="alta",outputs!X11&lt;V$3),AND(V$4="baja",outputs!X11&gt;V$3)),1,0),0)</f>
        <v>0</v>
      </c>
      <c r="W5">
        <f>IF(ISNUMBER(outputs!Y11),IF(OR(AND(W$4="alta",outputs!Y11&lt;W$3),AND(W$4="baja",outputs!Y11&gt;W$3)),1,0),0)</f>
        <v>1</v>
      </c>
      <c r="X5">
        <f>IF(ISNUMBER(outputs!Z11),IF(OR(AND(X$4="alta",outputs!Z11&lt;X$3),AND(X$4="baja",outputs!Z11&gt;X$3)),1,0),0)</f>
        <v>0</v>
      </c>
      <c r="Y5">
        <f>IF(ISNUMBER(outputs!AA11),IF(OR(AND(Y$4="alta",outputs!AA11&lt;Y$3),AND(Y$4="baja",outputs!AA11&gt;Y$3)),1,0),0)</f>
        <v>0</v>
      </c>
      <c r="Z5">
        <f>IF(ISNUMBER(outputs!AB11),IF(OR(AND(Z$4="alta",outputs!AB11&lt;Z$3),AND(Z$4="baja",outputs!AB11&gt;Z$3)),1,0),0)</f>
        <v>0</v>
      </c>
      <c r="AA5">
        <f>IF(ISNUMBER(outputs!AC11),IF(OR(AND(AA$4="alta",outputs!AC11&lt;AA$3),AND(AA$4="baja",outputs!AC11&gt;AA$3)),1,0),0)</f>
        <v>0</v>
      </c>
      <c r="AB5">
        <f>IF(ISNUMBER(outputs!AD11),IF(OR(AND(AB$4="alta",outputs!AD11&lt;AB$3),AND(AB$4="baja",outputs!AD11&gt;AB$3)),1,0),0)</f>
        <v>0</v>
      </c>
      <c r="AC5">
        <f>IF(ISNUMBER(outputs!AE11),IF(OR(AND(AC$4="alta",outputs!AE11&lt;AC$3),AND(AC$4="baja",outputs!AE11&gt;AC$3)),1,0),0)</f>
        <v>0</v>
      </c>
      <c r="AD5">
        <f>IF(ISNUMBER(outputs!AF11),IF(OR(AND(AD$4="alta",outputs!AF11&lt;AD$3),AND(AD$4="baja",outputs!AF11&gt;AD$3)),1,0),0)</f>
        <v>0</v>
      </c>
      <c r="AE5">
        <f>IF(ISNUMBER(outputs!AG11),IF(OR(AND(AE$4="alta",outputs!AG11&lt;AE$3),AND(AE$4="baja",outputs!AG11&gt;AE$3)),1,0),0)</f>
        <v>0</v>
      </c>
      <c r="AF5">
        <f>IF(ISNUMBER(outputs!AH11),IF(OR(AND(AF$4="alta",outputs!AH11&lt;AF$3),AND(AF$4="baja",outputs!AH11&gt;AF$3)),1,0),0)</f>
        <v>0</v>
      </c>
      <c r="AG5">
        <f>IF(ISNUMBER(outputs!AI11),IF(OR(AND(AG$4="alta",outputs!AI11&lt;AG$3),AND(AG$4="baja",outputs!AI11&gt;AG$3)),1,0),0)</f>
        <v>0</v>
      </c>
      <c r="AH5">
        <f>IF(ISNUMBER(outputs!AJ11),IF(OR(AND(AH$4="alta",outputs!AJ11&lt;AH$3),AND(AH$4="baja",outputs!AJ11&gt;AH$3)),1,0),0)</f>
        <v>0</v>
      </c>
      <c r="AI5">
        <f>IF(ISNUMBER(outputs!AK11),IF(OR(AND(AI$4="alta",outputs!AK11&lt;AI$3),AND(AI$4="baja",outputs!AK11&gt;AI$3)),1,0),0)</f>
        <v>0</v>
      </c>
      <c r="AJ5">
        <f>IF(ISNUMBER(outputs!AL11),IF(OR(AND(AJ$4="alta",outputs!AL11&lt;AJ$3),AND(AJ$4="baja",outputs!AL11&gt;AJ$3)),1,0),0)</f>
        <v>0</v>
      </c>
      <c r="AK5">
        <f>IF(ISNUMBER(outputs!AM11),IF(OR(AND(AK$4="alta",outputs!AM11&lt;AK$3),AND(AK$4="baja",outputs!AM11&gt;AK$3)),1,0),0)</f>
        <v>0</v>
      </c>
      <c r="AL5">
        <f>IF(ISNUMBER(outputs!AN11),IF(OR(AND(AL$4="alta",outputs!AN11&lt;AL$3),AND(AL$4="baja",outputs!AN11&gt;AL$3)),1,0),0)</f>
        <v>0</v>
      </c>
      <c r="AM5">
        <f>IF(ISNUMBER(outputs!AO11),IF(OR(AND(AM$4="alta",outputs!AO11&lt;AM$3),AND(AM$4="baja",outputs!AO11&gt;AM$3)),1,0),0)</f>
        <v>0</v>
      </c>
      <c r="AN5">
        <f>IF(ISNUMBER(outputs!AP11),IF(OR(AND(AN$4="alta",outputs!AP11&lt;AN$3),AND(AN$4="baja",outputs!AP11&gt;AN$3)),1,0),0)</f>
        <v>0</v>
      </c>
      <c r="AO5">
        <f>IF(ISNUMBER(outputs!AQ11),IF(OR(AND(AO$4="alta",outputs!AQ11&lt;AO$3),AND(AO$4="baja",outputs!AQ11&gt;AO$3)),1,0),0)</f>
        <v>0</v>
      </c>
      <c r="AP5" s="33">
        <f>SUM(B5:AO5)</f>
        <v>3</v>
      </c>
    </row>
    <row r="6" spans="1:42" ht="15">
      <c r="A6" t="str">
        <f>outputs!C12</f>
        <v>MAGDALENA</v>
      </c>
      <c r="B6">
        <f>IF(ISNUMBER(outputs!D12),IF(OR(AND(B$4="alta",outputs!D12&lt;B$3),AND(B$4="baja",outputs!D12&gt;B$3)),1,0),0)</f>
        <v>0</v>
      </c>
      <c r="C6">
        <f>IF(ISNUMBER(outputs!E12),IF(OR(AND(C$4="alta",outputs!E12&lt;C$3),AND(C$4="baja",outputs!E12&gt;C$3)),1,0),0)</f>
        <v>0</v>
      </c>
      <c r="D6">
        <f>IF(ISNUMBER(outputs!F12),IF(OR(AND(D$4="alta",outputs!F12&lt;D$3),AND(D$4="baja",outputs!F12&gt;D$3)),1,0),0)</f>
        <v>0</v>
      </c>
      <c r="E6">
        <f>IF(ISNUMBER(outputs!G12),IF(OR(AND(E$4="alta",outputs!G12&lt;E$3),AND(E$4="baja",outputs!G12&gt;E$3)),1,0),0)</f>
        <v>0</v>
      </c>
      <c r="F6">
        <f>IF(ISNUMBER(outputs!H12),IF(OR(AND(F$4="alta",outputs!H12&lt;F$3),AND(F$4="baja",outputs!H12&gt;F$3)),1,0),0)</f>
        <v>0</v>
      </c>
      <c r="G6">
        <f>IF(ISNUMBER(outputs!I12),IF(OR(AND(G$4="alta",outputs!I12&lt;G$3),AND(G$4="baja",outputs!I12&gt;G$3)),1,0),0)</f>
        <v>0</v>
      </c>
      <c r="H6">
        <f>IF(ISNUMBER(outputs!J12),IF(OR(AND(H$4="alta",outputs!J12&lt;H$3),AND(H$4="baja",outputs!J12&gt;H$3)),1,0),0)</f>
        <v>1</v>
      </c>
      <c r="I6">
        <f>IF(ISNUMBER(outputs!K12),IF(OR(AND(I$4="alta",outputs!K12&lt;I$3),AND(I$4="baja",outputs!K12&gt;I$3)),1,0),0)</f>
        <v>0</v>
      </c>
      <c r="J6">
        <f>IF(ISNUMBER(outputs!L12),IF(OR(AND(J$4="alta",outputs!L12&lt;J$3),AND(J$4="baja",outputs!L12&gt;J$3)),1,0),0)</f>
        <v>0</v>
      </c>
      <c r="K6">
        <f>IF(ISNUMBER(outputs!M12),IF(OR(AND(K$4="alta",outputs!M12&lt;K$3),AND(K$4="baja",outputs!M12&gt;K$3)),1,0),0)</f>
        <v>0</v>
      </c>
      <c r="L6">
        <f>IF(ISNUMBER(outputs!N12),IF(OR(AND(L$4="alta",outputs!N12&lt;L$3),AND(L$4="baja",outputs!N12&gt;L$3)),1,0),0)</f>
        <v>0</v>
      </c>
      <c r="M6">
        <f>IF(ISNUMBER(outputs!O12),IF(OR(AND(M$4="alta",outputs!O12&lt;M$3),AND(M$4="baja",outputs!O12&gt;M$3)),1,0),0)</f>
        <v>0</v>
      </c>
      <c r="N6">
        <f>IF(ISNUMBER(outputs!P12),IF(OR(AND(N$4="alta",outputs!P12&lt;N$3),AND(N$4="baja",outputs!P12&gt;N$3)),1,0),0)</f>
        <v>0</v>
      </c>
      <c r="O6">
        <f>IF(ISNUMBER(outputs!Q12),IF(OR(AND(O$4="alta",outputs!Q12&lt;O$3),AND(O$4="baja",outputs!Q12&gt;O$3)),1,0),0)</f>
        <v>0</v>
      </c>
      <c r="P6">
        <f>IF(ISNUMBER(outputs!R12),IF(OR(AND(P$4="alta",outputs!R12&lt;P$3),AND(P$4="baja",outputs!R12&gt;P$3)),1,0),0)</f>
        <v>0</v>
      </c>
      <c r="Q6">
        <f>IF(ISNUMBER(outputs!S12),IF(OR(AND(Q$4="alta",outputs!S12&lt;Q$3),AND(Q$4="baja",outputs!S12&gt;Q$3)),1,0),0)</f>
        <v>0</v>
      </c>
      <c r="R6">
        <f>IF(ISNUMBER(outputs!T12),IF(OR(AND(R$4="alta",outputs!T12&lt;R$3),AND(R$4="baja",outputs!T12&gt;R$3)),1,0),0)</f>
        <v>0</v>
      </c>
      <c r="S6">
        <f>IF(ISNUMBER(outputs!U12),IF(OR(AND(S$4="alta",outputs!U12&lt;S$3),AND(S$4="baja",outputs!U12&gt;S$3)),1,0),0)</f>
        <v>0</v>
      </c>
      <c r="T6">
        <f>IF(ISNUMBER(outputs!V12),IF(OR(AND(T$4="alta",outputs!V12&lt;T$3),AND(T$4="baja",outputs!V12&gt;T$3)),1,0),0)</f>
        <v>0</v>
      </c>
      <c r="U6">
        <f>IF(ISNUMBER(outputs!W12),IF(OR(AND(U$4="alta",outputs!W12&lt;U$3),AND(U$4="baja",outputs!W12&gt;U$3)),1,0),0)</f>
        <v>0</v>
      </c>
      <c r="V6">
        <f>IF(ISNUMBER(outputs!X12),IF(OR(AND(V$4="alta",outputs!X12&lt;V$3),AND(V$4="baja",outputs!X12&gt;V$3)),1,0),0)</f>
        <v>0</v>
      </c>
      <c r="W6">
        <f>IF(ISNUMBER(outputs!Y12),IF(OR(AND(W$4="alta",outputs!Y12&lt;W$3),AND(W$4="baja",outputs!Y12&gt;W$3)),1,0),0)</f>
        <v>0</v>
      </c>
      <c r="X6">
        <f>IF(ISNUMBER(outputs!Z12),IF(OR(AND(X$4="alta",outputs!Z12&lt;X$3),AND(X$4="baja",outputs!Z12&gt;X$3)),1,0),0)</f>
        <v>0</v>
      </c>
      <c r="Y6">
        <f>IF(ISNUMBER(outputs!AA12),IF(OR(AND(Y$4="alta",outputs!AA12&lt;Y$3),AND(Y$4="baja",outputs!AA12&gt;Y$3)),1,0),0)</f>
        <v>0</v>
      </c>
      <c r="Z6">
        <f>IF(ISNUMBER(outputs!AB12),IF(OR(AND(Z$4="alta",outputs!AB12&lt;Z$3),AND(Z$4="baja",outputs!AB12&gt;Z$3)),1,0),0)</f>
        <v>0</v>
      </c>
      <c r="AA6">
        <f>IF(ISNUMBER(outputs!AC12),IF(OR(AND(AA$4="alta",outputs!AC12&lt;AA$3),AND(AA$4="baja",outputs!AC12&gt;AA$3)),1,0),0)</f>
        <v>0</v>
      </c>
      <c r="AB6">
        <f>IF(ISNUMBER(outputs!AD12),IF(OR(AND(AB$4="alta",outputs!AD12&lt;AB$3),AND(AB$4="baja",outputs!AD12&gt;AB$3)),1,0),0)</f>
        <v>0</v>
      </c>
      <c r="AC6">
        <f>IF(ISNUMBER(outputs!AE12),IF(OR(AND(AC$4="alta",outputs!AE12&lt;AC$3),AND(AC$4="baja",outputs!AE12&gt;AC$3)),1,0),0)</f>
        <v>0</v>
      </c>
      <c r="AD6">
        <f>IF(ISNUMBER(outputs!AF12),IF(OR(AND(AD$4="alta",outputs!AF12&lt;AD$3),AND(AD$4="baja",outputs!AF12&gt;AD$3)),1,0),0)</f>
        <v>0</v>
      </c>
      <c r="AE6">
        <f>IF(ISNUMBER(outputs!AG12),IF(OR(AND(AE$4="alta",outputs!AG12&lt;AE$3),AND(AE$4="baja",outputs!AG12&gt;AE$3)),1,0),0)</f>
        <v>0</v>
      </c>
      <c r="AF6">
        <f>IF(ISNUMBER(outputs!AH12),IF(OR(AND(AF$4="alta",outputs!AH12&lt;AF$3),AND(AF$4="baja",outputs!AH12&gt;AF$3)),1,0),0)</f>
        <v>0</v>
      </c>
      <c r="AG6">
        <f>IF(ISNUMBER(outputs!AI12),IF(OR(AND(AG$4="alta",outputs!AI12&lt;AG$3),AND(AG$4="baja",outputs!AI12&gt;AG$3)),1,0),0)</f>
        <v>0</v>
      </c>
      <c r="AH6">
        <f>IF(ISNUMBER(outputs!AJ12),IF(OR(AND(AH$4="alta",outputs!AJ12&lt;AH$3),AND(AH$4="baja",outputs!AJ12&gt;AH$3)),1,0),0)</f>
        <v>0</v>
      </c>
      <c r="AI6">
        <f>IF(ISNUMBER(outputs!AK12),IF(OR(AND(AI$4="alta",outputs!AK12&lt;AI$3),AND(AI$4="baja",outputs!AK12&gt;AI$3)),1,0),0)</f>
        <v>0</v>
      </c>
      <c r="AJ6">
        <f>IF(ISNUMBER(outputs!AL12),IF(OR(AND(AJ$4="alta",outputs!AL12&lt;AJ$3),AND(AJ$4="baja",outputs!AL12&gt;AJ$3)),1,0),0)</f>
        <v>0</v>
      </c>
      <c r="AK6">
        <f>IF(ISNUMBER(outputs!AM12),IF(OR(AND(AK$4="alta",outputs!AM12&lt;AK$3),AND(AK$4="baja",outputs!AM12&gt;AK$3)),1,0),0)</f>
        <v>0</v>
      </c>
      <c r="AL6">
        <f>IF(ISNUMBER(outputs!AN12),IF(OR(AND(AL$4="alta",outputs!AN12&lt;AL$3),AND(AL$4="baja",outputs!AN12&gt;AL$3)),1,0),0)</f>
        <v>0</v>
      </c>
      <c r="AM6">
        <f>IF(ISNUMBER(outputs!AO12),IF(OR(AND(AM$4="alta",outputs!AO12&lt;AM$3),AND(AM$4="baja",outputs!AO12&gt;AM$3)),1,0),0)</f>
        <v>0</v>
      </c>
      <c r="AN6">
        <f>IF(ISNUMBER(outputs!AP12),IF(OR(AND(AN$4="alta",outputs!AP12&lt;AN$3),AND(AN$4="baja",outputs!AP12&gt;AN$3)),1,0),0)</f>
        <v>0</v>
      </c>
      <c r="AO6">
        <f>IF(ISNUMBER(outputs!AQ12),IF(OR(AND(AO$4="alta",outputs!AQ12&lt;AO$3),AND(AO$4="baja",outputs!AQ12&gt;AO$3)),1,0),0)</f>
        <v>0</v>
      </c>
      <c r="AP6" s="33">
        <f aca="true" t="shared" si="0" ref="AP6:AP37">SUM(B6:AO6)</f>
        <v>1</v>
      </c>
    </row>
    <row r="7" spans="1:42" ht="15">
      <c r="A7" t="str">
        <f>outputs!C13</f>
        <v>ATLANTICO</v>
      </c>
      <c r="B7">
        <f>IF(ISNUMBER(outputs!D13),IF(OR(AND(B$4="alta",outputs!D13&lt;B$3),AND(B$4="baja",outputs!D13&gt;B$3)),1,0),0)</f>
        <v>0</v>
      </c>
      <c r="C7">
        <f>IF(ISNUMBER(outputs!E13),IF(OR(AND(C$4="alta",outputs!E13&lt;C$3),AND(C$4="baja",outputs!E13&gt;C$3)),1,0),0)</f>
        <v>0</v>
      </c>
      <c r="D7">
        <f>IF(ISNUMBER(outputs!F13),IF(OR(AND(D$4="alta",outputs!F13&lt;D$3),AND(D$4="baja",outputs!F13&gt;D$3)),1,0),0)</f>
        <v>0</v>
      </c>
      <c r="E7">
        <f>IF(ISNUMBER(outputs!G13),IF(OR(AND(E$4="alta",outputs!G13&lt;E$3),AND(E$4="baja",outputs!G13&gt;E$3)),1,0),0)</f>
        <v>0</v>
      </c>
      <c r="F7">
        <f>IF(ISNUMBER(outputs!H13),IF(OR(AND(F$4="alta",outputs!H13&lt;F$3),AND(F$4="baja",outputs!H13&gt;F$3)),1,0),0)</f>
        <v>0</v>
      </c>
      <c r="G7">
        <f>IF(ISNUMBER(outputs!I13),IF(OR(AND(G$4="alta",outputs!I13&lt;G$3),AND(G$4="baja",outputs!I13&gt;G$3)),1,0),0)</f>
        <v>0</v>
      </c>
      <c r="H7">
        <f>IF(ISNUMBER(outputs!J13),IF(OR(AND(H$4="alta",outputs!J13&lt;H$3),AND(H$4="baja",outputs!J13&gt;H$3)),1,0),0)</f>
        <v>0</v>
      </c>
      <c r="I7">
        <f>IF(ISNUMBER(outputs!K13),IF(OR(AND(I$4="alta",outputs!K13&lt;I$3),AND(I$4="baja",outputs!K13&gt;I$3)),1,0),0)</f>
        <v>0</v>
      </c>
      <c r="J7">
        <f>IF(ISNUMBER(outputs!L13),IF(OR(AND(J$4="alta",outputs!L13&lt;J$3),AND(J$4="baja",outputs!L13&gt;J$3)),1,0),0)</f>
        <v>0</v>
      </c>
      <c r="K7">
        <f>IF(ISNUMBER(outputs!M13),IF(OR(AND(K$4="alta",outputs!M13&lt;K$3),AND(K$4="baja",outputs!M13&gt;K$3)),1,0),0)</f>
        <v>0</v>
      </c>
      <c r="L7">
        <f>IF(ISNUMBER(outputs!N13),IF(OR(AND(L$4="alta",outputs!N13&lt;L$3),AND(L$4="baja",outputs!N13&gt;L$3)),1,0),0)</f>
        <v>0</v>
      </c>
      <c r="M7">
        <f>IF(ISNUMBER(outputs!O13),IF(OR(AND(M$4="alta",outputs!O13&lt;M$3),AND(M$4="baja",outputs!O13&gt;M$3)),1,0),0)</f>
        <v>0</v>
      </c>
      <c r="N7">
        <f>IF(ISNUMBER(outputs!P13),IF(OR(AND(N$4="alta",outputs!P13&lt;N$3),AND(N$4="baja",outputs!P13&gt;N$3)),1,0),0)</f>
        <v>0</v>
      </c>
      <c r="O7">
        <f>IF(ISNUMBER(outputs!Q13),IF(OR(AND(O$4="alta",outputs!Q13&lt;O$3),AND(O$4="baja",outputs!Q13&gt;O$3)),1,0),0)</f>
        <v>0</v>
      </c>
      <c r="P7">
        <f>IF(ISNUMBER(outputs!R13),IF(OR(AND(P$4="alta",outputs!R13&lt;P$3),AND(P$4="baja",outputs!R13&gt;P$3)),1,0),0)</f>
        <v>0</v>
      </c>
      <c r="Q7">
        <f>IF(ISNUMBER(outputs!S13),IF(OR(AND(Q$4="alta",outputs!S13&lt;Q$3),AND(Q$4="baja",outputs!S13&gt;Q$3)),1,0),0)</f>
        <v>0</v>
      </c>
      <c r="R7">
        <f>IF(ISNUMBER(outputs!T13),IF(OR(AND(R$4="alta",outputs!T13&lt;R$3),AND(R$4="baja",outputs!T13&gt;R$3)),1,0),0)</f>
        <v>0</v>
      </c>
      <c r="S7">
        <f>IF(ISNUMBER(outputs!U13),IF(OR(AND(S$4="alta",outputs!U13&lt;S$3),AND(S$4="baja",outputs!U13&gt;S$3)),1,0),0)</f>
        <v>0</v>
      </c>
      <c r="T7">
        <f>IF(ISNUMBER(outputs!V13),IF(OR(AND(T$4="alta",outputs!V13&lt;T$3),AND(T$4="baja",outputs!V13&gt;T$3)),1,0),0)</f>
        <v>0</v>
      </c>
      <c r="U7">
        <f>IF(ISNUMBER(outputs!W13),IF(OR(AND(U$4="alta",outputs!W13&lt;U$3),AND(U$4="baja",outputs!W13&gt;U$3)),1,0),0)</f>
        <v>0</v>
      </c>
      <c r="V7">
        <f>IF(ISNUMBER(outputs!X13),IF(OR(AND(V$4="alta",outputs!X13&lt;V$3),AND(V$4="baja",outputs!X13&gt;V$3)),1,0),0)</f>
        <v>0</v>
      </c>
      <c r="W7">
        <f>IF(ISNUMBER(outputs!Y13),IF(OR(AND(W$4="alta",outputs!Y13&lt;W$3),AND(W$4="baja",outputs!Y13&gt;W$3)),1,0),0)</f>
        <v>0</v>
      </c>
      <c r="X7">
        <f>IF(ISNUMBER(outputs!Z13),IF(OR(AND(X$4="alta",outputs!Z13&lt;X$3),AND(X$4="baja",outputs!Z13&gt;X$3)),1,0),0)</f>
        <v>0</v>
      </c>
      <c r="Y7">
        <f>IF(ISNUMBER(outputs!AA13),IF(OR(AND(Y$4="alta",outputs!AA13&lt;Y$3),AND(Y$4="baja",outputs!AA13&gt;Y$3)),1,0),0)</f>
        <v>0</v>
      </c>
      <c r="Z7">
        <f>IF(ISNUMBER(outputs!AB13),IF(OR(AND(Z$4="alta",outputs!AB13&lt;Z$3),AND(Z$4="baja",outputs!AB13&gt;Z$3)),1,0),0)</f>
        <v>0</v>
      </c>
      <c r="AA7">
        <f>IF(ISNUMBER(outputs!AC13),IF(OR(AND(AA$4="alta",outputs!AC13&lt;AA$3),AND(AA$4="baja",outputs!AC13&gt;AA$3)),1,0),0)</f>
        <v>0</v>
      </c>
      <c r="AB7">
        <f>IF(ISNUMBER(outputs!AD13),IF(OR(AND(AB$4="alta",outputs!AD13&lt;AB$3),AND(AB$4="baja",outputs!AD13&gt;AB$3)),1,0),0)</f>
        <v>0</v>
      </c>
      <c r="AC7">
        <f>IF(ISNUMBER(outputs!AE13),IF(OR(AND(AC$4="alta",outputs!AE13&lt;AC$3),AND(AC$4="baja",outputs!AE13&gt;AC$3)),1,0),0)</f>
        <v>0</v>
      </c>
      <c r="AD7">
        <f>IF(ISNUMBER(outputs!AF13),IF(OR(AND(AD$4="alta",outputs!AF13&lt;AD$3),AND(AD$4="baja",outputs!AF13&gt;AD$3)),1,0),0)</f>
        <v>0</v>
      </c>
      <c r="AE7">
        <f>IF(ISNUMBER(outputs!AG13),IF(OR(AND(AE$4="alta",outputs!AG13&lt;AE$3),AND(AE$4="baja",outputs!AG13&gt;AE$3)),1,0),0)</f>
        <v>0</v>
      </c>
      <c r="AF7">
        <f>IF(ISNUMBER(outputs!AH13),IF(OR(AND(AF$4="alta",outputs!AH13&lt;AF$3),AND(AF$4="baja",outputs!AH13&gt;AF$3)),1,0),0)</f>
        <v>0</v>
      </c>
      <c r="AG7">
        <f>IF(ISNUMBER(outputs!AI13),IF(OR(AND(AG$4="alta",outputs!AI13&lt;AG$3),AND(AG$4="baja",outputs!AI13&gt;AG$3)),1,0),0)</f>
        <v>0</v>
      </c>
      <c r="AH7">
        <f>IF(ISNUMBER(outputs!AJ13),IF(OR(AND(AH$4="alta",outputs!AJ13&lt;AH$3),AND(AH$4="baja",outputs!AJ13&gt;AH$3)),1,0),0)</f>
        <v>0</v>
      </c>
      <c r="AI7">
        <f>IF(ISNUMBER(outputs!AK13),IF(OR(AND(AI$4="alta",outputs!AK13&lt;AI$3),AND(AI$4="baja",outputs!AK13&gt;AI$3)),1,0),0)</f>
        <v>0</v>
      </c>
      <c r="AJ7">
        <f>IF(ISNUMBER(outputs!AL13),IF(OR(AND(AJ$4="alta",outputs!AL13&lt;AJ$3),AND(AJ$4="baja",outputs!AL13&gt;AJ$3)),1,0),0)</f>
        <v>0</v>
      </c>
      <c r="AK7">
        <f>IF(ISNUMBER(outputs!AM13),IF(OR(AND(AK$4="alta",outputs!AM13&lt;AK$3),AND(AK$4="baja",outputs!AM13&gt;AK$3)),1,0),0)</f>
        <v>0</v>
      </c>
      <c r="AL7">
        <f>IF(ISNUMBER(outputs!AN13),IF(OR(AND(AL$4="alta",outputs!AN13&lt;AL$3),AND(AL$4="baja",outputs!AN13&gt;AL$3)),1,0),0)</f>
        <v>0</v>
      </c>
      <c r="AM7">
        <f>IF(ISNUMBER(outputs!AO13),IF(OR(AND(AM$4="alta",outputs!AO13&lt;AM$3),AND(AM$4="baja",outputs!AO13&gt;AM$3)),1,0),0)</f>
        <v>0</v>
      </c>
      <c r="AN7">
        <f>IF(ISNUMBER(outputs!AP13),IF(OR(AND(AN$4="alta",outputs!AP13&lt;AN$3),AND(AN$4="baja",outputs!AP13&gt;AN$3)),1,0),0)</f>
        <v>0</v>
      </c>
      <c r="AO7">
        <f>IF(ISNUMBER(outputs!AQ13),IF(OR(AND(AO$4="alta",outputs!AQ13&lt;AO$3),AND(AO$4="baja",outputs!AQ13&gt;AO$3)),1,0),0)</f>
        <v>0</v>
      </c>
      <c r="AP7" s="33">
        <f t="shared" si="0"/>
        <v>0</v>
      </c>
    </row>
    <row r="8" spans="1:42" ht="15">
      <c r="A8" t="str">
        <f>outputs!C14</f>
        <v>BOLIVAR</v>
      </c>
      <c r="B8">
        <f>IF(ISNUMBER(outputs!D14),IF(OR(AND(B$4="alta",outputs!D14&lt;B$3),AND(B$4="baja",outputs!D14&gt;B$3)),1,0),0)</f>
        <v>0</v>
      </c>
      <c r="C8">
        <f>IF(ISNUMBER(outputs!E14),IF(OR(AND(C$4="alta",outputs!E14&lt;C$3),AND(C$4="baja",outputs!E14&gt;C$3)),1,0),0)</f>
        <v>0</v>
      </c>
      <c r="D8">
        <f>IF(ISNUMBER(outputs!F14),IF(OR(AND(D$4="alta",outputs!F14&lt;D$3),AND(D$4="baja",outputs!F14&gt;D$3)),1,0),0)</f>
        <v>0</v>
      </c>
      <c r="E8">
        <f>IF(ISNUMBER(outputs!G14),IF(OR(AND(E$4="alta",outputs!G14&lt;E$3),AND(E$4="baja",outputs!G14&gt;E$3)),1,0),0)</f>
        <v>0</v>
      </c>
      <c r="F8">
        <f>IF(ISNUMBER(outputs!H14),IF(OR(AND(F$4="alta",outputs!H14&lt;F$3),AND(F$4="baja",outputs!H14&gt;F$3)),1,0),0)</f>
        <v>0</v>
      </c>
      <c r="G8">
        <f>IF(ISNUMBER(outputs!I14),IF(OR(AND(G$4="alta",outputs!I14&lt;G$3),AND(G$4="baja",outputs!I14&gt;G$3)),1,0),0)</f>
        <v>0</v>
      </c>
      <c r="H8">
        <f>IF(ISNUMBER(outputs!J14),IF(OR(AND(H$4="alta",outputs!J14&lt;H$3),AND(H$4="baja",outputs!J14&gt;H$3)),1,0),0)</f>
        <v>0</v>
      </c>
      <c r="I8">
        <f>IF(ISNUMBER(outputs!K14),IF(OR(AND(I$4="alta",outputs!K14&lt;I$3),AND(I$4="baja",outputs!K14&gt;I$3)),1,0),0)</f>
        <v>0</v>
      </c>
      <c r="J8">
        <f>IF(ISNUMBER(outputs!L14),IF(OR(AND(J$4="alta",outputs!L14&lt;J$3),AND(J$4="baja",outputs!L14&gt;J$3)),1,0),0)</f>
        <v>0</v>
      </c>
      <c r="K8">
        <f>IF(ISNUMBER(outputs!M14),IF(OR(AND(K$4="alta",outputs!M14&lt;K$3),AND(K$4="baja",outputs!M14&gt;K$3)),1,0),0)</f>
        <v>0</v>
      </c>
      <c r="L8">
        <f>IF(ISNUMBER(outputs!N14),IF(OR(AND(L$4="alta",outputs!N14&lt;L$3),AND(L$4="baja",outputs!N14&gt;L$3)),1,0),0)</f>
        <v>0</v>
      </c>
      <c r="M8">
        <f>IF(ISNUMBER(outputs!O14),IF(OR(AND(M$4="alta",outputs!O14&lt;M$3),AND(M$4="baja",outputs!O14&gt;M$3)),1,0),0)</f>
        <v>0</v>
      </c>
      <c r="N8">
        <f>IF(ISNUMBER(outputs!P14),IF(OR(AND(N$4="alta",outputs!P14&lt;N$3),AND(N$4="baja",outputs!P14&gt;N$3)),1,0),0)</f>
        <v>0</v>
      </c>
      <c r="O8">
        <f>IF(ISNUMBER(outputs!Q14),IF(OR(AND(O$4="alta",outputs!Q14&lt;O$3),AND(O$4="baja",outputs!Q14&gt;O$3)),1,0),0)</f>
        <v>0</v>
      </c>
      <c r="P8">
        <f>IF(ISNUMBER(outputs!R14),IF(OR(AND(P$4="alta",outputs!R14&lt;P$3),AND(P$4="baja",outputs!R14&gt;P$3)),1,0),0)</f>
        <v>0</v>
      </c>
      <c r="Q8">
        <f>IF(ISNUMBER(outputs!S14),IF(OR(AND(Q$4="alta",outputs!S14&lt;Q$3),AND(Q$4="baja",outputs!S14&gt;Q$3)),1,0),0)</f>
        <v>0</v>
      </c>
      <c r="R8">
        <f>IF(ISNUMBER(outputs!T14),IF(OR(AND(R$4="alta",outputs!T14&lt;R$3),AND(R$4="baja",outputs!T14&gt;R$3)),1,0),0)</f>
        <v>0</v>
      </c>
      <c r="S8">
        <f>IF(ISNUMBER(outputs!U14),IF(OR(AND(S$4="alta",outputs!U14&lt;S$3),AND(S$4="baja",outputs!U14&gt;S$3)),1,0),0)</f>
        <v>0</v>
      </c>
      <c r="T8">
        <f>IF(ISNUMBER(outputs!V14),IF(OR(AND(T$4="alta",outputs!V14&lt;T$3),AND(T$4="baja",outputs!V14&gt;T$3)),1,0),0)</f>
        <v>0</v>
      </c>
      <c r="U8">
        <f>IF(ISNUMBER(outputs!W14),IF(OR(AND(U$4="alta",outputs!W14&lt;U$3),AND(U$4="baja",outputs!W14&gt;U$3)),1,0),0)</f>
        <v>1</v>
      </c>
      <c r="V8">
        <f>IF(ISNUMBER(outputs!X14),IF(OR(AND(V$4="alta",outputs!X14&lt;V$3),AND(V$4="baja",outputs!X14&gt;V$3)),1,0),0)</f>
        <v>0</v>
      </c>
      <c r="W8">
        <f>IF(ISNUMBER(outputs!Y14),IF(OR(AND(W$4="alta",outputs!Y14&lt;W$3),AND(W$4="baja",outputs!Y14&gt;W$3)),1,0),0)</f>
        <v>0</v>
      </c>
      <c r="X8">
        <f>IF(ISNUMBER(outputs!Z14),IF(OR(AND(X$4="alta",outputs!Z14&lt;X$3),AND(X$4="baja",outputs!Z14&gt;X$3)),1,0),0)</f>
        <v>0</v>
      </c>
      <c r="Y8">
        <f>IF(ISNUMBER(outputs!AA14),IF(OR(AND(Y$4="alta",outputs!AA14&lt;Y$3),AND(Y$4="baja",outputs!AA14&gt;Y$3)),1,0),0)</f>
        <v>0</v>
      </c>
      <c r="Z8">
        <f>IF(ISNUMBER(outputs!AB14),IF(OR(AND(Z$4="alta",outputs!AB14&lt;Z$3),AND(Z$4="baja",outputs!AB14&gt;Z$3)),1,0),0)</f>
        <v>0</v>
      </c>
      <c r="AA8">
        <f>IF(ISNUMBER(outputs!AC14),IF(OR(AND(AA$4="alta",outputs!AC14&lt;AA$3),AND(AA$4="baja",outputs!AC14&gt;AA$3)),1,0),0)</f>
        <v>0</v>
      </c>
      <c r="AB8">
        <f>IF(ISNUMBER(outputs!AD14),IF(OR(AND(AB$4="alta",outputs!AD14&lt;AB$3),AND(AB$4="baja",outputs!AD14&gt;AB$3)),1,0),0)</f>
        <v>0</v>
      </c>
      <c r="AC8">
        <f>IF(ISNUMBER(outputs!AE14),IF(OR(AND(AC$4="alta",outputs!AE14&lt;AC$3),AND(AC$4="baja",outputs!AE14&gt;AC$3)),1,0),0)</f>
        <v>0</v>
      </c>
      <c r="AD8">
        <f>IF(ISNUMBER(outputs!AF14),IF(OR(AND(AD$4="alta",outputs!AF14&lt;AD$3),AND(AD$4="baja",outputs!AF14&gt;AD$3)),1,0),0)</f>
        <v>0</v>
      </c>
      <c r="AE8">
        <f>IF(ISNUMBER(outputs!AG14),IF(OR(AND(AE$4="alta",outputs!AG14&lt;AE$3),AND(AE$4="baja",outputs!AG14&gt;AE$3)),1,0),0)</f>
        <v>0</v>
      </c>
      <c r="AF8">
        <f>IF(ISNUMBER(outputs!AH14),IF(OR(AND(AF$4="alta",outputs!AH14&lt;AF$3),AND(AF$4="baja",outputs!AH14&gt;AF$3)),1,0),0)</f>
        <v>0</v>
      </c>
      <c r="AG8">
        <f>IF(ISNUMBER(outputs!AI14),IF(OR(AND(AG$4="alta",outputs!AI14&lt;AG$3),AND(AG$4="baja",outputs!AI14&gt;AG$3)),1,0),0)</f>
        <v>0</v>
      </c>
      <c r="AH8">
        <f>IF(ISNUMBER(outputs!AJ14),IF(OR(AND(AH$4="alta",outputs!AJ14&lt;AH$3),AND(AH$4="baja",outputs!AJ14&gt;AH$3)),1,0),0)</f>
        <v>0</v>
      </c>
      <c r="AI8">
        <f>IF(ISNUMBER(outputs!AK14),IF(OR(AND(AI$4="alta",outputs!AK14&lt;AI$3),AND(AI$4="baja",outputs!AK14&gt;AI$3)),1,0),0)</f>
        <v>0</v>
      </c>
      <c r="AJ8">
        <f>IF(ISNUMBER(outputs!AL14),IF(OR(AND(AJ$4="alta",outputs!AL14&lt;AJ$3),AND(AJ$4="baja",outputs!AL14&gt;AJ$3)),1,0),0)</f>
        <v>0</v>
      </c>
      <c r="AK8">
        <f>IF(ISNUMBER(outputs!AM14),IF(OR(AND(AK$4="alta",outputs!AM14&lt;AK$3),AND(AK$4="baja",outputs!AM14&gt;AK$3)),1,0),0)</f>
        <v>0</v>
      </c>
      <c r="AL8">
        <f>IF(ISNUMBER(outputs!AN14),IF(OR(AND(AL$4="alta",outputs!AN14&lt;AL$3),AND(AL$4="baja",outputs!AN14&gt;AL$3)),1,0),0)</f>
        <v>0</v>
      </c>
      <c r="AM8">
        <f>IF(ISNUMBER(outputs!AO14),IF(OR(AND(AM$4="alta",outputs!AO14&lt;AM$3),AND(AM$4="baja",outputs!AO14&gt;AM$3)),1,0),0)</f>
        <v>0</v>
      </c>
      <c r="AN8">
        <f>IF(ISNUMBER(outputs!AP14),IF(OR(AND(AN$4="alta",outputs!AP14&lt;AN$3),AND(AN$4="baja",outputs!AP14&gt;AN$3)),1,0),0)</f>
        <v>0</v>
      </c>
      <c r="AO8">
        <f>IF(ISNUMBER(outputs!AQ14),IF(OR(AND(AO$4="alta",outputs!AQ14&lt;AO$3),AND(AO$4="baja",outputs!AQ14&gt;AO$3)),1,0),0)</f>
        <v>0</v>
      </c>
      <c r="AP8" s="33">
        <f t="shared" si="0"/>
        <v>1</v>
      </c>
    </row>
    <row r="9" spans="1:42" ht="15">
      <c r="A9" t="str">
        <f>outputs!C15</f>
        <v>SUCRE</v>
      </c>
      <c r="B9">
        <f>IF(ISNUMBER(outputs!D15),IF(OR(AND(B$4="alta",outputs!D15&lt;B$3),AND(B$4="baja",outputs!D15&gt;B$3)),1,0),0)</f>
        <v>0</v>
      </c>
      <c r="C9">
        <f>IF(ISNUMBER(outputs!E15),IF(OR(AND(C$4="alta",outputs!E15&lt;C$3),AND(C$4="baja",outputs!E15&gt;C$3)),1,0),0)</f>
        <v>0</v>
      </c>
      <c r="D9">
        <f>IF(ISNUMBER(outputs!F15),IF(OR(AND(D$4="alta",outputs!F15&lt;D$3),AND(D$4="baja",outputs!F15&gt;D$3)),1,0),0)</f>
        <v>0</v>
      </c>
      <c r="E9">
        <f>IF(ISNUMBER(outputs!G15),IF(OR(AND(E$4="alta",outputs!G15&lt;E$3),AND(E$4="baja",outputs!G15&gt;E$3)),1,0),0)</f>
        <v>0</v>
      </c>
      <c r="F9">
        <f>IF(ISNUMBER(outputs!H15),IF(OR(AND(F$4="alta",outputs!H15&lt;F$3),AND(F$4="baja",outputs!H15&gt;F$3)),1,0),0)</f>
        <v>0</v>
      </c>
      <c r="G9">
        <f>IF(ISNUMBER(outputs!I15),IF(OR(AND(G$4="alta",outputs!I15&lt;G$3),AND(G$4="baja",outputs!I15&gt;G$3)),1,0),0)</f>
        <v>0</v>
      </c>
      <c r="H9">
        <f>IF(ISNUMBER(outputs!J15),IF(OR(AND(H$4="alta",outputs!J15&lt;H$3),AND(H$4="baja",outputs!J15&gt;H$3)),1,0),0)</f>
        <v>0</v>
      </c>
      <c r="I9">
        <f>IF(ISNUMBER(outputs!K15),IF(OR(AND(I$4="alta",outputs!K15&lt;I$3),AND(I$4="baja",outputs!K15&gt;I$3)),1,0),0)</f>
        <v>0</v>
      </c>
      <c r="J9">
        <f>IF(ISNUMBER(outputs!L15),IF(OR(AND(J$4="alta",outputs!L15&lt;J$3),AND(J$4="baja",outputs!L15&gt;J$3)),1,0),0)</f>
        <v>0</v>
      </c>
      <c r="K9">
        <f>IF(ISNUMBER(outputs!M15),IF(OR(AND(K$4="alta",outputs!M15&lt;K$3),AND(K$4="baja",outputs!M15&gt;K$3)),1,0),0)</f>
        <v>0</v>
      </c>
      <c r="L9">
        <f>IF(ISNUMBER(outputs!N15),IF(OR(AND(L$4="alta",outputs!N15&lt;L$3),AND(L$4="baja",outputs!N15&gt;L$3)),1,0),0)</f>
        <v>0</v>
      </c>
      <c r="M9">
        <f>IF(ISNUMBER(outputs!O15),IF(OR(AND(M$4="alta",outputs!O15&lt;M$3),AND(M$4="baja",outputs!O15&gt;M$3)),1,0),0)</f>
        <v>0</v>
      </c>
      <c r="N9">
        <f>IF(ISNUMBER(outputs!P15),IF(OR(AND(N$4="alta",outputs!P15&lt;N$3),AND(N$4="baja",outputs!P15&gt;N$3)),1,0),0)</f>
        <v>0</v>
      </c>
      <c r="O9">
        <f>IF(ISNUMBER(outputs!Q15),IF(OR(AND(O$4="alta",outputs!Q15&lt;O$3),AND(O$4="baja",outputs!Q15&gt;O$3)),1,0),0)</f>
        <v>0</v>
      </c>
      <c r="P9">
        <f>IF(ISNUMBER(outputs!R15),IF(OR(AND(P$4="alta",outputs!R15&lt;P$3),AND(P$4="baja",outputs!R15&gt;P$3)),1,0),0)</f>
        <v>0</v>
      </c>
      <c r="Q9">
        <f>IF(ISNUMBER(outputs!S15),IF(OR(AND(Q$4="alta",outputs!S15&lt;Q$3),AND(Q$4="baja",outputs!S15&gt;Q$3)),1,0),0)</f>
        <v>0</v>
      </c>
      <c r="R9">
        <f>IF(ISNUMBER(outputs!T15),IF(OR(AND(R$4="alta",outputs!T15&lt;R$3),AND(R$4="baja",outputs!T15&gt;R$3)),1,0),0)</f>
        <v>0</v>
      </c>
      <c r="S9">
        <f>IF(ISNUMBER(outputs!U15),IF(OR(AND(S$4="alta",outputs!U15&lt;S$3),AND(S$4="baja",outputs!U15&gt;S$3)),1,0),0)</f>
        <v>0</v>
      </c>
      <c r="T9">
        <f>IF(ISNUMBER(outputs!V15),IF(OR(AND(T$4="alta",outputs!V15&lt;T$3),AND(T$4="baja",outputs!V15&gt;T$3)),1,0),0)</f>
        <v>0</v>
      </c>
      <c r="U9">
        <f>IF(ISNUMBER(outputs!W15),IF(OR(AND(U$4="alta",outputs!W15&lt;U$3),AND(U$4="baja",outputs!W15&gt;U$3)),1,0),0)</f>
        <v>0</v>
      </c>
      <c r="V9">
        <f>IF(ISNUMBER(outputs!X15),IF(OR(AND(V$4="alta",outputs!X15&lt;V$3),AND(V$4="baja",outputs!X15&gt;V$3)),1,0),0)</f>
        <v>0</v>
      </c>
      <c r="W9">
        <f>IF(ISNUMBER(outputs!Y15),IF(OR(AND(W$4="alta",outputs!Y15&lt;W$3),AND(W$4="baja",outputs!Y15&gt;W$3)),1,0),0)</f>
        <v>0</v>
      </c>
      <c r="X9">
        <f>IF(ISNUMBER(outputs!Z15),IF(OR(AND(X$4="alta",outputs!Z15&lt;X$3),AND(X$4="baja",outputs!Z15&gt;X$3)),1,0),0)</f>
        <v>0</v>
      </c>
      <c r="Y9">
        <f>IF(ISNUMBER(outputs!AA15),IF(OR(AND(Y$4="alta",outputs!AA15&lt;Y$3),AND(Y$4="baja",outputs!AA15&gt;Y$3)),1,0),0)</f>
        <v>0</v>
      </c>
      <c r="Z9">
        <f>IF(ISNUMBER(outputs!AB15),IF(OR(AND(Z$4="alta",outputs!AB15&lt;Z$3),AND(Z$4="baja",outputs!AB15&gt;Z$3)),1,0),0)</f>
        <v>0</v>
      </c>
      <c r="AA9">
        <f>IF(ISNUMBER(outputs!AC15),IF(OR(AND(AA$4="alta",outputs!AC15&lt;AA$3),AND(AA$4="baja",outputs!AC15&gt;AA$3)),1,0),0)</f>
        <v>0</v>
      </c>
      <c r="AB9">
        <f>IF(ISNUMBER(outputs!AD15),IF(OR(AND(AB$4="alta",outputs!AD15&lt;AB$3),AND(AB$4="baja",outputs!AD15&gt;AB$3)),1,0),0)</f>
        <v>0</v>
      </c>
      <c r="AC9">
        <f>IF(ISNUMBER(outputs!AE15),IF(OR(AND(AC$4="alta",outputs!AE15&lt;AC$3),AND(AC$4="baja",outputs!AE15&gt;AC$3)),1,0),0)</f>
        <v>0</v>
      </c>
      <c r="AD9">
        <f>IF(ISNUMBER(outputs!AF15),IF(OR(AND(AD$4="alta",outputs!AF15&lt;AD$3),AND(AD$4="baja",outputs!AF15&gt;AD$3)),1,0),0)</f>
        <v>0</v>
      </c>
      <c r="AE9">
        <f>IF(ISNUMBER(outputs!AG15),IF(OR(AND(AE$4="alta",outputs!AG15&lt;AE$3),AND(AE$4="baja",outputs!AG15&gt;AE$3)),1,0),0)</f>
        <v>0</v>
      </c>
      <c r="AF9">
        <f>IF(ISNUMBER(outputs!AH15),IF(OR(AND(AF$4="alta",outputs!AH15&lt;AF$3),AND(AF$4="baja",outputs!AH15&gt;AF$3)),1,0),0)</f>
        <v>0</v>
      </c>
      <c r="AG9">
        <f>IF(ISNUMBER(outputs!AI15),IF(OR(AND(AG$4="alta",outputs!AI15&lt;AG$3),AND(AG$4="baja",outputs!AI15&gt;AG$3)),1,0),0)</f>
        <v>0</v>
      </c>
      <c r="AH9">
        <f>IF(ISNUMBER(outputs!AJ15),IF(OR(AND(AH$4="alta",outputs!AJ15&lt;AH$3),AND(AH$4="baja",outputs!AJ15&gt;AH$3)),1,0),0)</f>
        <v>0</v>
      </c>
      <c r="AI9">
        <f>IF(ISNUMBER(outputs!AK15),IF(OR(AND(AI$4="alta",outputs!AK15&lt;AI$3),AND(AI$4="baja",outputs!AK15&gt;AI$3)),1,0),0)</f>
        <v>0</v>
      </c>
      <c r="AJ9">
        <f>IF(ISNUMBER(outputs!AL15),IF(OR(AND(AJ$4="alta",outputs!AL15&lt;AJ$3),AND(AJ$4="baja",outputs!AL15&gt;AJ$3)),1,0),0)</f>
        <v>0</v>
      </c>
      <c r="AK9">
        <f>IF(ISNUMBER(outputs!AM15),IF(OR(AND(AK$4="alta",outputs!AM15&lt;AK$3),AND(AK$4="baja",outputs!AM15&gt;AK$3)),1,0),0)</f>
        <v>0</v>
      </c>
      <c r="AL9">
        <f>IF(ISNUMBER(outputs!AN15),IF(OR(AND(AL$4="alta",outputs!AN15&lt;AL$3),AND(AL$4="baja",outputs!AN15&gt;AL$3)),1,0),0)</f>
        <v>0</v>
      </c>
      <c r="AM9">
        <f>IF(ISNUMBER(outputs!AO15),IF(OR(AND(AM$4="alta",outputs!AO15&lt;AM$3),AND(AM$4="baja",outputs!AO15&gt;AM$3)),1,0),0)</f>
        <v>0</v>
      </c>
      <c r="AN9">
        <f>IF(ISNUMBER(outputs!AP15),IF(OR(AND(AN$4="alta",outputs!AP15&lt;AN$3),AND(AN$4="baja",outputs!AP15&gt;AN$3)),1,0),0)</f>
        <v>0</v>
      </c>
      <c r="AO9">
        <f>IF(ISNUMBER(outputs!AQ15),IF(OR(AND(AO$4="alta",outputs!AQ15&lt;AO$3),AND(AO$4="baja",outputs!AQ15&gt;AO$3)),1,0),0)</f>
        <v>0</v>
      </c>
      <c r="AP9" s="33">
        <f t="shared" si="0"/>
        <v>0</v>
      </c>
    </row>
    <row r="10" spans="1:42" ht="15">
      <c r="A10" t="str">
        <f>outputs!C16</f>
        <v>SAN ANDRES</v>
      </c>
      <c r="B10">
        <f>IF(ISNUMBER(outputs!D16),IF(OR(AND(B$4="alta",outputs!D16&lt;B$3),AND(B$4="baja",outputs!D16&gt;B$3)),1,0),0)</f>
        <v>0</v>
      </c>
      <c r="C10">
        <f>IF(ISNUMBER(outputs!E16),IF(OR(AND(C$4="alta",outputs!E16&lt;C$3),AND(C$4="baja",outputs!E16&gt;C$3)),1,0),0)</f>
        <v>0</v>
      </c>
      <c r="D10">
        <f>IF(ISNUMBER(outputs!F16),IF(OR(AND(D$4="alta",outputs!F16&lt;D$3),AND(D$4="baja",outputs!F16&gt;D$3)),1,0),0)</f>
        <v>0</v>
      </c>
      <c r="E10">
        <f>IF(ISNUMBER(outputs!G16),IF(OR(AND(E$4="alta",outputs!G16&lt;E$3),AND(E$4="baja",outputs!G16&gt;E$3)),1,0),0)</f>
        <v>0</v>
      </c>
      <c r="F10">
        <f>IF(ISNUMBER(outputs!H16),IF(OR(AND(F$4="alta",outputs!H16&lt;F$3),AND(F$4="baja",outputs!H16&gt;F$3)),1,0),0)</f>
        <v>0</v>
      </c>
      <c r="G10">
        <f>IF(ISNUMBER(outputs!I16),IF(OR(AND(G$4="alta",outputs!I16&lt;G$3),AND(G$4="baja",outputs!I16&gt;G$3)),1,0),0)</f>
        <v>0</v>
      </c>
      <c r="H10">
        <f>IF(ISNUMBER(outputs!J16),IF(OR(AND(H$4="alta",outputs!J16&lt;H$3),AND(H$4="baja",outputs!J16&gt;H$3)),1,0),0)</f>
        <v>0</v>
      </c>
      <c r="I10">
        <f>IF(ISNUMBER(outputs!K16),IF(OR(AND(I$4="alta",outputs!K16&lt;I$3),AND(I$4="baja",outputs!K16&gt;I$3)),1,0),0)</f>
        <v>0</v>
      </c>
      <c r="J10">
        <f>IF(ISNUMBER(outputs!L16),IF(OR(AND(J$4="alta",outputs!L16&lt;J$3),AND(J$4="baja",outputs!L16&gt;J$3)),1,0),0)</f>
        <v>0</v>
      </c>
      <c r="K10">
        <f>IF(ISNUMBER(outputs!M16),IF(OR(AND(K$4="alta",outputs!M16&lt;K$3),AND(K$4="baja",outputs!M16&gt;K$3)),1,0),0)</f>
        <v>0</v>
      </c>
      <c r="L10">
        <f>IF(ISNUMBER(outputs!N16),IF(OR(AND(L$4="alta",outputs!N16&lt;L$3),AND(L$4="baja",outputs!N16&gt;L$3)),1,0),0)</f>
        <v>0</v>
      </c>
      <c r="M10">
        <f>IF(ISNUMBER(outputs!O16),IF(OR(AND(M$4="alta",outputs!O16&lt;M$3),AND(M$4="baja",outputs!O16&gt;M$3)),1,0),0)</f>
        <v>0</v>
      </c>
      <c r="N10">
        <f>IF(ISNUMBER(outputs!P16),IF(OR(AND(N$4="alta",outputs!P16&lt;N$3),AND(N$4="baja",outputs!P16&gt;N$3)),1,0),0)</f>
        <v>0</v>
      </c>
      <c r="O10">
        <f>IF(ISNUMBER(outputs!Q16),IF(OR(AND(O$4="alta",outputs!Q16&lt;O$3),AND(O$4="baja",outputs!Q16&gt;O$3)),1,0),0)</f>
        <v>0</v>
      </c>
      <c r="P10">
        <f>IF(ISNUMBER(outputs!R16),IF(OR(AND(P$4="alta",outputs!R16&lt;P$3),AND(P$4="baja",outputs!R16&gt;P$3)),1,0),0)</f>
        <v>0</v>
      </c>
      <c r="Q10">
        <f>IF(ISNUMBER(outputs!S16),IF(OR(AND(Q$4="alta",outputs!S16&lt;Q$3),AND(Q$4="baja",outputs!S16&gt;Q$3)),1,0),0)</f>
        <v>0</v>
      </c>
      <c r="R10">
        <f>IF(ISNUMBER(outputs!T16),IF(OR(AND(R$4="alta",outputs!T16&lt;R$3),AND(R$4="baja",outputs!T16&gt;R$3)),1,0),0)</f>
        <v>0</v>
      </c>
      <c r="S10">
        <f>IF(ISNUMBER(outputs!U16),IF(OR(AND(S$4="alta",outputs!U16&lt;S$3),AND(S$4="baja",outputs!U16&gt;S$3)),1,0),0)</f>
        <v>0</v>
      </c>
      <c r="T10">
        <f>IF(ISNUMBER(outputs!V16),IF(OR(AND(T$4="alta",outputs!V16&lt;T$3),AND(T$4="baja",outputs!V16&gt;T$3)),1,0),0)</f>
        <v>0</v>
      </c>
      <c r="U10">
        <f>IF(ISNUMBER(outputs!W16),IF(OR(AND(U$4="alta",outputs!W16&lt;U$3),AND(U$4="baja",outputs!W16&gt;U$3)),1,0),0)</f>
        <v>0</v>
      </c>
      <c r="V10">
        <f>IF(ISNUMBER(outputs!X16),IF(OR(AND(V$4="alta",outputs!X16&lt;V$3),AND(V$4="baja",outputs!X16&gt;V$3)),1,0),0)</f>
        <v>0</v>
      </c>
      <c r="W10">
        <f>IF(ISNUMBER(outputs!Y16),IF(OR(AND(W$4="alta",outputs!Y16&lt;W$3),AND(W$4="baja",outputs!Y16&gt;W$3)),1,0),0)</f>
        <v>0</v>
      </c>
      <c r="X10">
        <f>IF(ISNUMBER(outputs!Z16),IF(OR(AND(X$4="alta",outputs!Z16&lt;X$3),AND(X$4="baja",outputs!Z16&gt;X$3)),1,0),0)</f>
        <v>0</v>
      </c>
      <c r="Y10">
        <f>IF(ISNUMBER(outputs!AA16),IF(OR(AND(Y$4="alta",outputs!AA16&lt;Y$3),AND(Y$4="baja",outputs!AA16&gt;Y$3)),1,0),0)</f>
        <v>0</v>
      </c>
      <c r="Z10">
        <f>IF(ISNUMBER(outputs!AB16),IF(OR(AND(Z$4="alta",outputs!AB16&lt;Z$3),AND(Z$4="baja",outputs!AB16&gt;Z$3)),1,0),0)</f>
        <v>0</v>
      </c>
      <c r="AA10">
        <f>IF(ISNUMBER(outputs!AC16),IF(OR(AND(AA$4="alta",outputs!AC16&lt;AA$3),AND(AA$4="baja",outputs!AC16&gt;AA$3)),1,0),0)</f>
        <v>0</v>
      </c>
      <c r="AB10">
        <f>IF(ISNUMBER(outputs!AD16),IF(OR(AND(AB$4="alta",outputs!AD16&lt;AB$3),AND(AB$4="baja",outputs!AD16&gt;AB$3)),1,0),0)</f>
        <v>0</v>
      </c>
      <c r="AC10">
        <f>IF(ISNUMBER(outputs!AE16),IF(OR(AND(AC$4="alta",outputs!AE16&lt;AC$3),AND(AC$4="baja",outputs!AE16&gt;AC$3)),1,0),0)</f>
        <v>0</v>
      </c>
      <c r="AD10">
        <f>IF(ISNUMBER(outputs!AF16),IF(OR(AND(AD$4="alta",outputs!AF16&lt;AD$3),AND(AD$4="baja",outputs!AF16&gt;AD$3)),1,0),0)</f>
        <v>0</v>
      </c>
      <c r="AE10">
        <f>IF(ISNUMBER(outputs!AG16),IF(OR(AND(AE$4="alta",outputs!AG16&lt;AE$3),AND(AE$4="baja",outputs!AG16&gt;AE$3)),1,0),0)</f>
        <v>1</v>
      </c>
      <c r="AF10">
        <f>IF(ISNUMBER(outputs!AH16),IF(OR(AND(AF$4="alta",outputs!AH16&lt;AF$3),AND(AF$4="baja",outputs!AH16&gt;AF$3)),1,0),0)</f>
        <v>1</v>
      </c>
      <c r="AG10">
        <f>IF(ISNUMBER(outputs!AI16),IF(OR(AND(AG$4="alta",outputs!AI16&lt;AG$3),AND(AG$4="baja",outputs!AI16&gt;AG$3)),1,0),0)</f>
        <v>0</v>
      </c>
      <c r="AH10">
        <f>IF(ISNUMBER(outputs!AJ16),IF(OR(AND(AH$4="alta",outputs!AJ16&lt;AH$3),AND(AH$4="baja",outputs!AJ16&gt;AH$3)),1,0),0)</f>
        <v>0</v>
      </c>
      <c r="AI10">
        <f>IF(ISNUMBER(outputs!AK16),IF(OR(AND(AI$4="alta",outputs!AK16&lt;AI$3),AND(AI$4="baja",outputs!AK16&gt;AI$3)),1,0),0)</f>
        <v>0</v>
      </c>
      <c r="AJ10">
        <f>IF(ISNUMBER(outputs!AL16),IF(OR(AND(AJ$4="alta",outputs!AL16&lt;AJ$3),AND(AJ$4="baja",outputs!AL16&gt;AJ$3)),1,0),0)</f>
        <v>0</v>
      </c>
      <c r="AK10">
        <f>IF(ISNUMBER(outputs!AM16),IF(OR(AND(AK$4="alta",outputs!AM16&lt;AK$3),AND(AK$4="baja",outputs!AM16&gt;AK$3)),1,0),0)</f>
        <v>0</v>
      </c>
      <c r="AL10">
        <f>IF(ISNUMBER(outputs!AN16),IF(OR(AND(AL$4="alta",outputs!AN16&lt;AL$3),AND(AL$4="baja",outputs!AN16&gt;AL$3)),1,0),0)</f>
        <v>0</v>
      </c>
      <c r="AM10">
        <f>IF(ISNUMBER(outputs!AO16),IF(OR(AND(AM$4="alta",outputs!AO16&lt;AM$3),AND(AM$4="baja",outputs!AO16&gt;AM$3)),1,0),0)</f>
        <v>0</v>
      </c>
      <c r="AN10">
        <f>IF(ISNUMBER(outputs!AP16),IF(OR(AND(AN$4="alta",outputs!AP16&lt;AN$3),AND(AN$4="baja",outputs!AP16&gt;AN$3)),1,0),0)</f>
        <v>0</v>
      </c>
      <c r="AO10">
        <f>IF(ISNUMBER(outputs!AQ16),IF(OR(AND(AO$4="alta",outputs!AQ16&lt;AO$3),AND(AO$4="baja",outputs!AQ16&gt;AO$3)),1,0),0)</f>
        <v>0</v>
      </c>
      <c r="AP10" s="33">
        <f t="shared" si="0"/>
        <v>2</v>
      </c>
    </row>
    <row r="11" spans="1:42" ht="15">
      <c r="A11" t="str">
        <f>outputs!C17</f>
        <v>ANTIOQUIA</v>
      </c>
      <c r="B11">
        <f>IF(ISNUMBER(outputs!D17),IF(OR(AND(B$4="alta",outputs!D17&lt;B$3),AND(B$4="baja",outputs!D17&gt;B$3)),1,0),0)</f>
        <v>0</v>
      </c>
      <c r="C11">
        <f>IF(ISNUMBER(outputs!E17),IF(OR(AND(C$4="alta",outputs!E17&lt;C$3),AND(C$4="baja",outputs!E17&gt;C$3)),1,0),0)</f>
        <v>0</v>
      </c>
      <c r="D11">
        <f>IF(ISNUMBER(outputs!F17),IF(OR(AND(D$4="alta",outputs!F17&lt;D$3),AND(D$4="baja",outputs!F17&gt;D$3)),1,0),0)</f>
        <v>0</v>
      </c>
      <c r="E11">
        <f>IF(ISNUMBER(outputs!G17),IF(OR(AND(E$4="alta",outputs!G17&lt;E$3),AND(E$4="baja",outputs!G17&gt;E$3)),1,0),0)</f>
        <v>0</v>
      </c>
      <c r="F11">
        <f>IF(ISNUMBER(outputs!H17),IF(OR(AND(F$4="alta",outputs!H17&lt;F$3),AND(F$4="baja",outputs!H17&gt;F$3)),1,0),0)</f>
        <v>0</v>
      </c>
      <c r="G11">
        <f>IF(ISNUMBER(outputs!I17),IF(OR(AND(G$4="alta",outputs!I17&lt;G$3),AND(G$4="baja",outputs!I17&gt;G$3)),1,0),0)</f>
        <v>0</v>
      </c>
      <c r="H11">
        <f>IF(ISNUMBER(outputs!J17),IF(OR(AND(H$4="alta",outputs!J17&lt;H$3),AND(H$4="baja",outputs!J17&gt;H$3)),1,0),0)</f>
        <v>0</v>
      </c>
      <c r="I11">
        <f>IF(ISNUMBER(outputs!K17),IF(OR(AND(I$4="alta",outputs!K17&lt;I$3),AND(I$4="baja",outputs!K17&gt;I$3)),1,0),0)</f>
        <v>0</v>
      </c>
      <c r="J11">
        <f>IF(ISNUMBER(outputs!L17),IF(OR(AND(J$4="alta",outputs!L17&lt;J$3),AND(J$4="baja",outputs!L17&gt;J$3)),1,0),0)</f>
        <v>0</v>
      </c>
      <c r="K11">
        <f>IF(ISNUMBER(outputs!M17),IF(OR(AND(K$4="alta",outputs!M17&lt;K$3),AND(K$4="baja",outputs!M17&gt;K$3)),1,0),0)</f>
        <v>0</v>
      </c>
      <c r="L11">
        <f>IF(ISNUMBER(outputs!N17),IF(OR(AND(L$4="alta",outputs!N17&lt;L$3),AND(L$4="baja",outputs!N17&gt;L$3)),1,0),0)</f>
        <v>0</v>
      </c>
      <c r="M11">
        <f>IF(ISNUMBER(outputs!O17),IF(OR(AND(M$4="alta",outputs!O17&lt;M$3),AND(M$4="baja",outputs!O17&gt;M$3)),1,0),0)</f>
        <v>0</v>
      </c>
      <c r="N11">
        <f>IF(ISNUMBER(outputs!P17),IF(OR(AND(N$4="alta",outputs!P17&lt;N$3),AND(N$4="baja",outputs!P17&gt;N$3)),1,0),0)</f>
        <v>0</v>
      </c>
      <c r="O11">
        <f>IF(ISNUMBER(outputs!Q17),IF(OR(AND(O$4="alta",outputs!Q17&lt;O$3),AND(O$4="baja",outputs!Q17&gt;O$3)),1,0),0)</f>
        <v>0</v>
      </c>
      <c r="P11">
        <f>IF(ISNUMBER(outputs!R17),IF(OR(AND(P$4="alta",outputs!R17&lt;P$3),AND(P$4="baja",outputs!R17&gt;P$3)),1,0),0)</f>
        <v>0</v>
      </c>
      <c r="Q11">
        <f>IF(ISNUMBER(outputs!S17),IF(OR(AND(Q$4="alta",outputs!S17&lt;Q$3),AND(Q$4="baja",outputs!S17&gt;Q$3)),1,0),0)</f>
        <v>0</v>
      </c>
      <c r="R11">
        <f>IF(ISNUMBER(outputs!T17),IF(OR(AND(R$4="alta",outputs!T17&lt;R$3),AND(R$4="baja",outputs!T17&gt;R$3)),1,0),0)</f>
        <v>0</v>
      </c>
      <c r="S11">
        <f>IF(ISNUMBER(outputs!U17),IF(OR(AND(S$4="alta",outputs!U17&lt;S$3),AND(S$4="baja",outputs!U17&gt;S$3)),1,0),0)</f>
        <v>0</v>
      </c>
      <c r="T11">
        <f>IF(ISNUMBER(outputs!V17),IF(OR(AND(T$4="alta",outputs!V17&lt;T$3),AND(T$4="baja",outputs!V17&gt;T$3)),1,0),0)</f>
        <v>0</v>
      </c>
      <c r="U11">
        <f>IF(ISNUMBER(outputs!W17),IF(OR(AND(U$4="alta",outputs!W17&lt;U$3),AND(U$4="baja",outputs!W17&gt;U$3)),1,0),0)</f>
        <v>0</v>
      </c>
      <c r="V11">
        <f>IF(ISNUMBER(outputs!X17),IF(OR(AND(V$4="alta",outputs!X17&lt;V$3),AND(V$4="baja",outputs!X17&gt;V$3)),1,0),0)</f>
        <v>0</v>
      </c>
      <c r="W11">
        <f>IF(ISNUMBER(outputs!Y17),IF(OR(AND(W$4="alta",outputs!Y17&lt;W$3),AND(W$4="baja",outputs!Y17&gt;W$3)),1,0),0)</f>
        <v>0</v>
      </c>
      <c r="X11">
        <f>IF(ISNUMBER(outputs!Z17),IF(OR(AND(X$4="alta",outputs!Z17&lt;X$3),AND(X$4="baja",outputs!Z17&gt;X$3)),1,0),0)</f>
        <v>0</v>
      </c>
      <c r="Y11">
        <f>IF(ISNUMBER(outputs!AA17),IF(OR(AND(Y$4="alta",outputs!AA17&lt;Y$3),AND(Y$4="baja",outputs!AA17&gt;Y$3)),1,0),0)</f>
        <v>0</v>
      </c>
      <c r="Z11">
        <f>IF(ISNUMBER(outputs!AB17),IF(OR(AND(Z$4="alta",outputs!AB17&lt;Z$3),AND(Z$4="baja",outputs!AB17&gt;Z$3)),1,0),0)</f>
        <v>0</v>
      </c>
      <c r="AA11">
        <f>IF(ISNUMBER(outputs!AC17),IF(OR(AND(AA$4="alta",outputs!AC17&lt;AA$3),AND(AA$4="baja",outputs!AC17&gt;AA$3)),1,0),0)</f>
        <v>0</v>
      </c>
      <c r="AB11">
        <f>IF(ISNUMBER(outputs!AD17),IF(OR(AND(AB$4="alta",outputs!AD17&lt;AB$3),AND(AB$4="baja",outputs!AD17&gt;AB$3)),1,0),0)</f>
        <v>0</v>
      </c>
      <c r="AC11">
        <f>IF(ISNUMBER(outputs!AE17),IF(OR(AND(AC$4="alta",outputs!AE17&lt;AC$3),AND(AC$4="baja",outputs!AE17&gt;AC$3)),1,0),0)</f>
        <v>0</v>
      </c>
      <c r="AD11">
        <f>IF(ISNUMBER(outputs!AF17),IF(OR(AND(AD$4="alta",outputs!AF17&lt;AD$3),AND(AD$4="baja",outputs!AF17&gt;AD$3)),1,0),0)</f>
        <v>0</v>
      </c>
      <c r="AE11">
        <f>IF(ISNUMBER(outputs!AG17),IF(OR(AND(AE$4="alta",outputs!AG17&lt;AE$3),AND(AE$4="baja",outputs!AG17&gt;AE$3)),1,0),0)</f>
        <v>0</v>
      </c>
      <c r="AF11">
        <f>IF(ISNUMBER(outputs!AH17),IF(OR(AND(AF$4="alta",outputs!AH17&lt;AF$3),AND(AF$4="baja",outputs!AH17&gt;AF$3)),1,0),0)</f>
        <v>0</v>
      </c>
      <c r="AG11">
        <f>IF(ISNUMBER(outputs!AI17),IF(OR(AND(AG$4="alta",outputs!AI17&lt;AG$3),AND(AG$4="baja",outputs!AI17&gt;AG$3)),1,0),0)</f>
        <v>0</v>
      </c>
      <c r="AH11">
        <f>IF(ISNUMBER(outputs!AJ17),IF(OR(AND(AH$4="alta",outputs!AJ17&lt;AH$3),AND(AH$4="baja",outputs!AJ17&gt;AH$3)),1,0),0)</f>
        <v>0</v>
      </c>
      <c r="AI11">
        <f>IF(ISNUMBER(outputs!AK17),IF(OR(AND(AI$4="alta",outputs!AK17&lt;AI$3),AND(AI$4="baja",outputs!AK17&gt;AI$3)),1,0),0)</f>
        <v>0</v>
      </c>
      <c r="AJ11">
        <f>IF(ISNUMBER(outputs!AL17),IF(OR(AND(AJ$4="alta",outputs!AL17&lt;AJ$3),AND(AJ$4="baja",outputs!AL17&gt;AJ$3)),1,0),0)</f>
        <v>0</v>
      </c>
      <c r="AK11">
        <f>IF(ISNUMBER(outputs!AM17),IF(OR(AND(AK$4="alta",outputs!AM17&lt;AK$3),AND(AK$4="baja",outputs!AM17&gt;AK$3)),1,0),0)</f>
        <v>0</v>
      </c>
      <c r="AL11">
        <f>IF(ISNUMBER(outputs!AN17),IF(OR(AND(AL$4="alta",outputs!AN17&lt;AL$3),AND(AL$4="baja",outputs!AN17&gt;AL$3)),1,0),0)</f>
        <v>0</v>
      </c>
      <c r="AM11">
        <f>IF(ISNUMBER(outputs!AO17),IF(OR(AND(AM$4="alta",outputs!AO17&lt;AM$3),AND(AM$4="baja",outputs!AO17&gt;AM$3)),1,0),0)</f>
        <v>0</v>
      </c>
      <c r="AN11">
        <f>IF(ISNUMBER(outputs!AP17),IF(OR(AND(AN$4="alta",outputs!AP17&lt;AN$3),AND(AN$4="baja",outputs!AP17&gt;AN$3)),1,0),0)</f>
        <v>0</v>
      </c>
      <c r="AO11">
        <f>IF(ISNUMBER(outputs!AQ17),IF(OR(AND(AO$4="alta",outputs!AQ17&lt;AO$3),AND(AO$4="baja",outputs!AQ17&gt;AO$3)),1,0),0)</f>
        <v>0</v>
      </c>
      <c r="AP11" s="33">
        <f t="shared" si="0"/>
        <v>0</v>
      </c>
    </row>
    <row r="12" spans="1:42" ht="15">
      <c r="A12" t="str">
        <f>outputs!C18</f>
        <v>CORDOBA</v>
      </c>
      <c r="B12">
        <f>IF(ISNUMBER(outputs!D18),IF(OR(AND(B$4="alta",outputs!D18&lt;B$3),AND(B$4="baja",outputs!D18&gt;B$3)),1,0),0)</f>
        <v>0</v>
      </c>
      <c r="C12">
        <f>IF(ISNUMBER(outputs!E18),IF(OR(AND(C$4="alta",outputs!E18&lt;C$3),AND(C$4="baja",outputs!E18&gt;C$3)),1,0),0)</f>
        <v>0</v>
      </c>
      <c r="D12">
        <f>IF(ISNUMBER(outputs!F18),IF(OR(AND(D$4="alta",outputs!F18&lt;D$3),AND(D$4="baja",outputs!F18&gt;D$3)),1,0),0)</f>
        <v>0</v>
      </c>
      <c r="E12">
        <f>IF(ISNUMBER(outputs!G18),IF(OR(AND(E$4="alta",outputs!G18&lt;E$3),AND(E$4="baja",outputs!G18&gt;E$3)),1,0),0)</f>
        <v>0</v>
      </c>
      <c r="F12">
        <f>IF(ISNUMBER(outputs!H18),IF(OR(AND(F$4="alta",outputs!H18&lt;F$3),AND(F$4="baja",outputs!H18&gt;F$3)),1,0),0)</f>
        <v>0</v>
      </c>
      <c r="G12">
        <f>IF(ISNUMBER(outputs!I18),IF(OR(AND(G$4="alta",outputs!I18&lt;G$3),AND(G$4="baja",outputs!I18&gt;G$3)),1,0),0)</f>
        <v>0</v>
      </c>
      <c r="H12">
        <f>IF(ISNUMBER(outputs!J18),IF(OR(AND(H$4="alta",outputs!J18&lt;H$3),AND(H$4="baja",outputs!J18&gt;H$3)),1,0),0)</f>
        <v>0</v>
      </c>
      <c r="I12">
        <f>IF(ISNUMBER(outputs!K18),IF(OR(AND(I$4="alta",outputs!K18&lt;I$3),AND(I$4="baja",outputs!K18&gt;I$3)),1,0),0)</f>
        <v>0</v>
      </c>
      <c r="J12">
        <f>IF(ISNUMBER(outputs!L18),IF(OR(AND(J$4="alta",outputs!L18&lt;J$3),AND(J$4="baja",outputs!L18&gt;J$3)),1,0),0)</f>
        <v>0</v>
      </c>
      <c r="K12">
        <f>IF(ISNUMBER(outputs!M18),IF(OR(AND(K$4="alta",outputs!M18&lt;K$3),AND(K$4="baja",outputs!M18&gt;K$3)),1,0),0)</f>
        <v>0</v>
      </c>
      <c r="L12">
        <f>IF(ISNUMBER(outputs!N18),IF(OR(AND(L$4="alta",outputs!N18&lt;L$3),AND(L$4="baja",outputs!N18&gt;L$3)),1,0),0)</f>
        <v>0</v>
      </c>
      <c r="M12">
        <f>IF(ISNUMBER(outputs!O18),IF(OR(AND(M$4="alta",outputs!O18&lt;M$3),AND(M$4="baja",outputs!O18&gt;M$3)),1,0),0)</f>
        <v>0</v>
      </c>
      <c r="N12">
        <f>IF(ISNUMBER(outputs!P18),IF(OR(AND(N$4="alta",outputs!P18&lt;N$3),AND(N$4="baja",outputs!P18&gt;N$3)),1,0),0)</f>
        <v>0</v>
      </c>
      <c r="O12">
        <f>IF(ISNUMBER(outputs!Q18),IF(OR(AND(O$4="alta",outputs!Q18&lt;O$3),AND(O$4="baja",outputs!Q18&gt;O$3)),1,0),0)</f>
        <v>0</v>
      </c>
      <c r="P12">
        <f>IF(ISNUMBER(outputs!R18),IF(OR(AND(P$4="alta",outputs!R18&lt;P$3),AND(P$4="baja",outputs!R18&gt;P$3)),1,0),0)</f>
        <v>0</v>
      </c>
      <c r="Q12">
        <f>IF(ISNUMBER(outputs!S18),IF(OR(AND(Q$4="alta",outputs!S18&lt;Q$3),AND(Q$4="baja",outputs!S18&gt;Q$3)),1,0),0)</f>
        <v>0</v>
      </c>
      <c r="R12">
        <f>IF(ISNUMBER(outputs!T18),IF(OR(AND(R$4="alta",outputs!T18&lt;R$3),AND(R$4="baja",outputs!T18&gt;R$3)),1,0),0)</f>
        <v>0</v>
      </c>
      <c r="S12">
        <f>IF(ISNUMBER(outputs!U18),IF(OR(AND(S$4="alta",outputs!U18&lt;S$3),AND(S$4="baja",outputs!U18&gt;S$3)),1,0),0)</f>
        <v>0</v>
      </c>
      <c r="T12">
        <f>IF(ISNUMBER(outputs!V18),IF(OR(AND(T$4="alta",outputs!V18&lt;T$3),AND(T$4="baja",outputs!V18&gt;T$3)),1,0),0)</f>
        <v>0</v>
      </c>
      <c r="U12">
        <f>IF(ISNUMBER(outputs!W18),IF(OR(AND(U$4="alta",outputs!W18&lt;U$3),AND(U$4="baja",outputs!W18&gt;U$3)),1,0),0)</f>
        <v>0</v>
      </c>
      <c r="V12">
        <f>IF(ISNUMBER(outputs!X18),IF(OR(AND(V$4="alta",outputs!X18&lt;V$3),AND(V$4="baja",outputs!X18&gt;V$3)),1,0),0)</f>
        <v>0</v>
      </c>
      <c r="W12">
        <f>IF(ISNUMBER(outputs!Y18),IF(OR(AND(W$4="alta",outputs!Y18&lt;W$3),AND(W$4="baja",outputs!Y18&gt;W$3)),1,0),0)</f>
        <v>0</v>
      </c>
      <c r="X12">
        <f>IF(ISNUMBER(outputs!Z18),IF(OR(AND(X$4="alta",outputs!Z18&lt;X$3),AND(X$4="baja",outputs!Z18&gt;X$3)),1,0),0)</f>
        <v>0</v>
      </c>
      <c r="Y12">
        <f>IF(ISNUMBER(outputs!AA18),IF(OR(AND(Y$4="alta",outputs!AA18&lt;Y$3),AND(Y$4="baja",outputs!AA18&gt;Y$3)),1,0),0)</f>
        <v>0</v>
      </c>
      <c r="Z12">
        <f>IF(ISNUMBER(outputs!AB18),IF(OR(AND(Z$4="alta",outputs!AB18&lt;Z$3),AND(Z$4="baja",outputs!AB18&gt;Z$3)),1,0),0)</f>
        <v>0</v>
      </c>
      <c r="AA12">
        <f>IF(ISNUMBER(outputs!AC18),IF(OR(AND(AA$4="alta",outputs!AC18&lt;AA$3),AND(AA$4="baja",outputs!AC18&gt;AA$3)),1,0),0)</f>
        <v>0</v>
      </c>
      <c r="AB12">
        <f>IF(ISNUMBER(outputs!AD18),IF(OR(AND(AB$4="alta",outputs!AD18&lt;AB$3),AND(AB$4="baja",outputs!AD18&gt;AB$3)),1,0),0)</f>
        <v>0</v>
      </c>
      <c r="AC12">
        <f>IF(ISNUMBER(outputs!AE18),IF(OR(AND(AC$4="alta",outputs!AE18&lt;AC$3),AND(AC$4="baja",outputs!AE18&gt;AC$3)),1,0),0)</f>
        <v>0</v>
      </c>
      <c r="AD12">
        <f>IF(ISNUMBER(outputs!AF18),IF(OR(AND(AD$4="alta",outputs!AF18&lt;AD$3),AND(AD$4="baja",outputs!AF18&gt;AD$3)),1,0),0)</f>
        <v>0</v>
      </c>
      <c r="AE12">
        <f>IF(ISNUMBER(outputs!AG18),IF(OR(AND(AE$4="alta",outputs!AG18&lt;AE$3),AND(AE$4="baja",outputs!AG18&gt;AE$3)),1,0),0)</f>
        <v>0</v>
      </c>
      <c r="AF12">
        <f>IF(ISNUMBER(outputs!AH18),IF(OR(AND(AF$4="alta",outputs!AH18&lt;AF$3),AND(AF$4="baja",outputs!AH18&gt;AF$3)),1,0),0)</f>
        <v>0</v>
      </c>
      <c r="AG12">
        <f>IF(ISNUMBER(outputs!AI18),IF(OR(AND(AG$4="alta",outputs!AI18&lt;AG$3),AND(AG$4="baja",outputs!AI18&gt;AG$3)),1,0),0)</f>
        <v>0</v>
      </c>
      <c r="AH12">
        <f>IF(ISNUMBER(outputs!AJ18),IF(OR(AND(AH$4="alta",outputs!AJ18&lt;AH$3),AND(AH$4="baja",outputs!AJ18&gt;AH$3)),1,0),0)</f>
        <v>0</v>
      </c>
      <c r="AI12">
        <f>IF(ISNUMBER(outputs!AK18),IF(OR(AND(AI$4="alta",outputs!AK18&lt;AI$3),AND(AI$4="baja",outputs!AK18&gt;AI$3)),1,0),0)</f>
        <v>0</v>
      </c>
      <c r="AJ12">
        <f>IF(ISNUMBER(outputs!AL18),IF(OR(AND(AJ$4="alta",outputs!AL18&lt;AJ$3),AND(AJ$4="baja",outputs!AL18&gt;AJ$3)),1,0),0)</f>
        <v>0</v>
      </c>
      <c r="AK12">
        <f>IF(ISNUMBER(outputs!AM18),IF(OR(AND(AK$4="alta",outputs!AM18&lt;AK$3),AND(AK$4="baja",outputs!AM18&gt;AK$3)),1,0),0)</f>
        <v>0</v>
      </c>
      <c r="AL12">
        <f>IF(ISNUMBER(outputs!AN18),IF(OR(AND(AL$4="alta",outputs!AN18&lt;AL$3),AND(AL$4="baja",outputs!AN18&gt;AL$3)),1,0),0)</f>
        <v>0</v>
      </c>
      <c r="AM12">
        <f>IF(ISNUMBER(outputs!AO18),IF(OR(AND(AM$4="alta",outputs!AO18&lt;AM$3),AND(AM$4="baja",outputs!AO18&gt;AM$3)),1,0),0)</f>
        <v>0</v>
      </c>
      <c r="AN12">
        <f>IF(ISNUMBER(outputs!AP18),IF(OR(AND(AN$4="alta",outputs!AP18&lt;AN$3),AND(AN$4="baja",outputs!AP18&gt;AN$3)),1,0),0)</f>
        <v>0</v>
      </c>
      <c r="AO12">
        <f>IF(ISNUMBER(outputs!AQ18),IF(OR(AND(AO$4="alta",outputs!AQ18&lt;AO$3),AND(AO$4="baja",outputs!AQ18&gt;AO$3)),1,0),0)</f>
        <v>0</v>
      </c>
      <c r="AP12" s="33">
        <f t="shared" si="0"/>
        <v>0</v>
      </c>
    </row>
    <row r="13" spans="1:42" ht="15">
      <c r="A13" t="str">
        <f>outputs!C19</f>
        <v>CHOCO</v>
      </c>
      <c r="B13">
        <f>IF(ISNUMBER(outputs!D19),IF(OR(AND(B$4="alta",outputs!D19&lt;B$3),AND(B$4="baja",outputs!D19&gt;B$3)),1,0),0)</f>
        <v>1</v>
      </c>
      <c r="C13">
        <f>IF(ISNUMBER(outputs!E19),IF(OR(AND(C$4="alta",outputs!E19&lt;C$3),AND(C$4="baja",outputs!E19&gt;C$3)),1,0),0)</f>
        <v>0</v>
      </c>
      <c r="D13">
        <f>IF(ISNUMBER(outputs!F19),IF(OR(AND(D$4="alta",outputs!F19&lt;D$3),AND(D$4="baja",outputs!F19&gt;D$3)),1,0),0)</f>
        <v>0</v>
      </c>
      <c r="E13">
        <f>IF(ISNUMBER(outputs!G19),IF(OR(AND(E$4="alta",outputs!G19&lt;E$3),AND(E$4="baja",outputs!G19&gt;E$3)),1,0),0)</f>
        <v>1</v>
      </c>
      <c r="F13">
        <f>IF(ISNUMBER(outputs!H19),IF(OR(AND(F$4="alta",outputs!H19&lt;F$3),AND(F$4="baja",outputs!H19&gt;F$3)),1,0),0)</f>
        <v>0</v>
      </c>
      <c r="G13">
        <f>IF(ISNUMBER(outputs!I19),IF(OR(AND(G$4="alta",outputs!I19&lt;G$3),AND(G$4="baja",outputs!I19&gt;G$3)),1,0),0)</f>
        <v>1</v>
      </c>
      <c r="H13">
        <f>IF(ISNUMBER(outputs!J19),IF(OR(AND(H$4="alta",outputs!J19&lt;H$3),AND(H$4="baja",outputs!J19&gt;H$3)),1,0),0)</f>
        <v>0</v>
      </c>
      <c r="I13">
        <f>IF(ISNUMBER(outputs!K19),IF(OR(AND(I$4="alta",outputs!K19&lt;I$3),AND(I$4="baja",outputs!K19&gt;I$3)),1,0),0)</f>
        <v>0</v>
      </c>
      <c r="J13">
        <f>IF(ISNUMBER(outputs!L19),IF(OR(AND(J$4="alta",outputs!L19&lt;J$3),AND(J$4="baja",outputs!L19&gt;J$3)),1,0),0)</f>
        <v>0</v>
      </c>
      <c r="K13">
        <f>IF(ISNUMBER(outputs!M19),IF(OR(AND(K$4="alta",outputs!M19&lt;K$3),AND(K$4="baja",outputs!M19&gt;K$3)),1,0),0)</f>
        <v>1</v>
      </c>
      <c r="L13">
        <f>IF(ISNUMBER(outputs!N19),IF(OR(AND(L$4="alta",outputs!N19&lt;L$3),AND(L$4="baja",outputs!N19&gt;L$3)),1,0),0)</f>
        <v>0</v>
      </c>
      <c r="M13">
        <f>IF(ISNUMBER(outputs!O19),IF(OR(AND(M$4="alta",outputs!O19&lt;M$3),AND(M$4="baja",outputs!O19&gt;M$3)),1,0),0)</f>
        <v>1</v>
      </c>
      <c r="N13">
        <f>IF(ISNUMBER(outputs!P19),IF(OR(AND(N$4="alta",outputs!P19&lt;N$3),AND(N$4="baja",outputs!P19&gt;N$3)),1,0),0)</f>
        <v>0</v>
      </c>
      <c r="O13">
        <f>IF(ISNUMBER(outputs!Q19),IF(OR(AND(O$4="alta",outputs!Q19&lt;O$3),AND(O$4="baja",outputs!Q19&gt;O$3)),1,0),0)</f>
        <v>0</v>
      </c>
      <c r="P13">
        <f>IF(ISNUMBER(outputs!R19),IF(OR(AND(P$4="alta",outputs!R19&lt;P$3),AND(P$4="baja",outputs!R19&gt;P$3)),1,0),0)</f>
        <v>0</v>
      </c>
      <c r="Q13">
        <f>IF(ISNUMBER(outputs!S19),IF(OR(AND(Q$4="alta",outputs!S19&lt;Q$3),AND(Q$4="baja",outputs!S19&gt;Q$3)),1,0),0)</f>
        <v>0</v>
      </c>
      <c r="R13">
        <f>IF(ISNUMBER(outputs!T19),IF(OR(AND(R$4="alta",outputs!T19&lt;R$3),AND(R$4="baja",outputs!T19&gt;R$3)),1,0),0)</f>
        <v>0</v>
      </c>
      <c r="S13">
        <f>IF(ISNUMBER(outputs!U19),IF(OR(AND(S$4="alta",outputs!U19&lt;S$3),AND(S$4="baja",outputs!U19&gt;S$3)),1,0),0)</f>
        <v>0</v>
      </c>
      <c r="T13">
        <f>IF(ISNUMBER(outputs!V19),IF(OR(AND(T$4="alta",outputs!V19&lt;T$3),AND(T$4="baja",outputs!V19&gt;T$3)),1,0),0)</f>
        <v>0</v>
      </c>
      <c r="U13">
        <f>IF(ISNUMBER(outputs!W19),IF(OR(AND(U$4="alta",outputs!W19&lt;U$3),AND(U$4="baja",outputs!W19&gt;U$3)),1,0),0)</f>
        <v>0</v>
      </c>
      <c r="V13">
        <f>IF(ISNUMBER(outputs!X19),IF(OR(AND(V$4="alta",outputs!X19&lt;V$3),AND(V$4="baja",outputs!X19&gt;V$3)),1,0),0)</f>
        <v>0</v>
      </c>
      <c r="W13">
        <f>IF(ISNUMBER(outputs!Y19),IF(OR(AND(W$4="alta",outputs!Y19&lt;W$3),AND(W$4="baja",outputs!Y19&gt;W$3)),1,0),0)</f>
        <v>0</v>
      </c>
      <c r="X13">
        <f>IF(ISNUMBER(outputs!Z19),IF(OR(AND(X$4="alta",outputs!Z19&lt;X$3),AND(X$4="baja",outputs!Z19&gt;X$3)),1,0),0)</f>
        <v>1</v>
      </c>
      <c r="Y13">
        <f>IF(ISNUMBER(outputs!AA19),IF(OR(AND(Y$4="alta",outputs!AA19&lt;Y$3),AND(Y$4="baja",outputs!AA19&gt;Y$3)),1,0),0)</f>
        <v>0</v>
      </c>
      <c r="Z13">
        <f>IF(ISNUMBER(outputs!AB19),IF(OR(AND(Z$4="alta",outputs!AB19&lt;Z$3),AND(Z$4="baja",outputs!AB19&gt;Z$3)),1,0),0)</f>
        <v>0</v>
      </c>
      <c r="AA13">
        <f>IF(ISNUMBER(outputs!AC19),IF(OR(AND(AA$4="alta",outputs!AC19&lt;AA$3),AND(AA$4="baja",outputs!AC19&gt;AA$3)),1,0),0)</f>
        <v>0</v>
      </c>
      <c r="AB13">
        <f>IF(ISNUMBER(outputs!AD19),IF(OR(AND(AB$4="alta",outputs!AD19&lt;AB$3),AND(AB$4="baja",outputs!AD19&gt;AB$3)),1,0),0)</f>
        <v>1</v>
      </c>
      <c r="AC13">
        <f>IF(ISNUMBER(outputs!AE19),IF(OR(AND(AC$4="alta",outputs!AE19&lt;AC$3),AND(AC$4="baja",outputs!AE19&gt;AC$3)),1,0),0)</f>
        <v>0</v>
      </c>
      <c r="AD13">
        <f>IF(ISNUMBER(outputs!AF19),IF(OR(AND(AD$4="alta",outputs!AF19&lt;AD$3),AND(AD$4="baja",outputs!AF19&gt;AD$3)),1,0),0)</f>
        <v>0</v>
      </c>
      <c r="AE13">
        <f>IF(ISNUMBER(outputs!AG19),IF(OR(AND(AE$4="alta",outputs!AG19&lt;AE$3),AND(AE$4="baja",outputs!AG19&gt;AE$3)),1,0),0)</f>
        <v>0</v>
      </c>
      <c r="AF13">
        <f>IF(ISNUMBER(outputs!AH19),IF(OR(AND(AF$4="alta",outputs!AH19&lt;AF$3),AND(AF$4="baja",outputs!AH19&gt;AF$3)),1,0),0)</f>
        <v>0</v>
      </c>
      <c r="AG13">
        <f>IF(ISNUMBER(outputs!AI19),IF(OR(AND(AG$4="alta",outputs!AI19&lt;AG$3),AND(AG$4="baja",outputs!AI19&gt;AG$3)),1,0),0)</f>
        <v>0</v>
      </c>
      <c r="AH13">
        <f>IF(ISNUMBER(outputs!AJ19),IF(OR(AND(AH$4="alta",outputs!AJ19&lt;AH$3),AND(AH$4="baja",outputs!AJ19&gt;AH$3)),1,0),0)</f>
        <v>0</v>
      </c>
      <c r="AI13">
        <f>IF(ISNUMBER(outputs!AK19),IF(OR(AND(AI$4="alta",outputs!AK19&lt;AI$3),AND(AI$4="baja",outputs!AK19&gt;AI$3)),1,0),0)</f>
        <v>0</v>
      </c>
      <c r="AJ13">
        <f>IF(ISNUMBER(outputs!AL19),IF(OR(AND(AJ$4="alta",outputs!AL19&lt;AJ$3),AND(AJ$4="baja",outputs!AL19&gt;AJ$3)),1,0),0)</f>
        <v>0</v>
      </c>
      <c r="AK13">
        <f>IF(ISNUMBER(outputs!AM19),IF(OR(AND(AK$4="alta",outputs!AM19&lt;AK$3),AND(AK$4="baja",outputs!AM19&gt;AK$3)),1,0),0)</f>
        <v>0</v>
      </c>
      <c r="AL13">
        <f>IF(ISNUMBER(outputs!AN19),IF(OR(AND(AL$4="alta",outputs!AN19&lt;AL$3),AND(AL$4="baja",outputs!AN19&gt;AL$3)),1,0),0)</f>
        <v>0</v>
      </c>
      <c r="AM13">
        <f>IF(ISNUMBER(outputs!AO19),IF(OR(AND(AM$4="alta",outputs!AO19&lt;AM$3),AND(AM$4="baja",outputs!AO19&gt;AM$3)),1,0),0)</f>
        <v>0</v>
      </c>
      <c r="AN13">
        <f>IF(ISNUMBER(outputs!AP19),IF(OR(AND(AN$4="alta",outputs!AP19&lt;AN$3),AND(AN$4="baja",outputs!AP19&gt;AN$3)),1,0),0)</f>
        <v>0</v>
      </c>
      <c r="AO13">
        <f>IF(ISNUMBER(outputs!AQ19),IF(OR(AND(AO$4="alta",outputs!AQ19&lt;AO$3),AND(AO$4="baja",outputs!AQ19&gt;AO$3)),1,0),0)</f>
        <v>0</v>
      </c>
      <c r="AP13" s="33">
        <f t="shared" si="0"/>
        <v>7</v>
      </c>
    </row>
    <row r="14" spans="1:42" ht="15">
      <c r="A14" t="str">
        <f>outputs!C20</f>
        <v>VALLE DEL CAUCA</v>
      </c>
      <c r="B14">
        <f>IF(ISNUMBER(outputs!D20),IF(OR(AND(B$4="alta",outputs!D20&lt;B$3),AND(B$4="baja",outputs!D20&gt;B$3)),1,0),0)</f>
        <v>0</v>
      </c>
      <c r="C14">
        <f>IF(ISNUMBER(outputs!E20),IF(OR(AND(C$4="alta",outputs!E20&lt;C$3),AND(C$4="baja",outputs!E20&gt;C$3)),1,0),0)</f>
        <v>0</v>
      </c>
      <c r="D14">
        <f>IF(ISNUMBER(outputs!F20),IF(OR(AND(D$4="alta",outputs!F20&lt;D$3),AND(D$4="baja",outputs!F20&gt;D$3)),1,0),0)</f>
        <v>0</v>
      </c>
      <c r="E14">
        <f>IF(ISNUMBER(outputs!G20),IF(OR(AND(E$4="alta",outputs!G20&lt;E$3),AND(E$4="baja",outputs!G20&gt;E$3)),1,0),0)</f>
        <v>0</v>
      </c>
      <c r="F14">
        <f>IF(ISNUMBER(outputs!H20),IF(OR(AND(F$4="alta",outputs!H20&lt;F$3),AND(F$4="baja",outputs!H20&gt;F$3)),1,0),0)</f>
        <v>0</v>
      </c>
      <c r="G14">
        <f>IF(ISNUMBER(outputs!I20),IF(OR(AND(G$4="alta",outputs!I20&lt;G$3),AND(G$4="baja",outputs!I20&gt;G$3)),1,0),0)</f>
        <v>0</v>
      </c>
      <c r="H14">
        <f>IF(ISNUMBER(outputs!J20),IF(OR(AND(H$4="alta",outputs!J20&lt;H$3),AND(H$4="baja",outputs!J20&gt;H$3)),1,0),0)</f>
        <v>0</v>
      </c>
      <c r="I14">
        <f>IF(ISNUMBER(outputs!K20),IF(OR(AND(I$4="alta",outputs!K20&lt;I$3),AND(I$4="baja",outputs!K20&gt;I$3)),1,0),0)</f>
        <v>0</v>
      </c>
      <c r="J14">
        <f>IF(ISNUMBER(outputs!L20),IF(OR(AND(J$4="alta",outputs!L20&lt;J$3),AND(J$4="baja",outputs!L20&gt;J$3)),1,0),0)</f>
        <v>0</v>
      </c>
      <c r="K14">
        <f>IF(ISNUMBER(outputs!M20),IF(OR(AND(K$4="alta",outputs!M20&lt;K$3),AND(K$4="baja",outputs!M20&gt;K$3)),1,0),0)</f>
        <v>0</v>
      </c>
      <c r="L14">
        <f>IF(ISNUMBER(outputs!N20),IF(OR(AND(L$4="alta",outputs!N20&lt;L$3),AND(L$4="baja",outputs!N20&gt;L$3)),1,0),0)</f>
        <v>0</v>
      </c>
      <c r="M14">
        <f>IF(ISNUMBER(outputs!O20),IF(OR(AND(M$4="alta",outputs!O20&lt;M$3),AND(M$4="baja",outputs!O20&gt;M$3)),1,0),0)</f>
        <v>0</v>
      </c>
      <c r="N14">
        <f>IF(ISNUMBER(outputs!P20),IF(OR(AND(N$4="alta",outputs!P20&lt;N$3),AND(N$4="baja",outputs!P20&gt;N$3)),1,0),0)</f>
        <v>0</v>
      </c>
      <c r="O14">
        <f>IF(ISNUMBER(outputs!Q20),IF(OR(AND(O$4="alta",outputs!Q20&lt;O$3),AND(O$4="baja",outputs!Q20&gt;O$3)),1,0),0)</f>
        <v>0</v>
      </c>
      <c r="P14">
        <f>IF(ISNUMBER(outputs!R20),IF(OR(AND(P$4="alta",outputs!R20&lt;P$3),AND(P$4="baja",outputs!R20&gt;P$3)),1,0),0)</f>
        <v>0</v>
      </c>
      <c r="Q14">
        <f>IF(ISNUMBER(outputs!S20),IF(OR(AND(Q$4="alta",outputs!S20&lt;Q$3),AND(Q$4="baja",outputs!S20&gt;Q$3)),1,0),0)</f>
        <v>0</v>
      </c>
      <c r="R14">
        <f>IF(ISNUMBER(outputs!T20),IF(OR(AND(R$4="alta",outputs!T20&lt;R$3),AND(R$4="baja",outputs!T20&gt;R$3)),1,0),0)</f>
        <v>0</v>
      </c>
      <c r="S14">
        <f>IF(ISNUMBER(outputs!U20),IF(OR(AND(S$4="alta",outputs!U20&lt;S$3),AND(S$4="baja",outputs!U20&gt;S$3)),1,0),0)</f>
        <v>0</v>
      </c>
      <c r="T14">
        <f>IF(ISNUMBER(outputs!V20),IF(OR(AND(T$4="alta",outputs!V20&lt;T$3),AND(T$4="baja",outputs!V20&gt;T$3)),1,0),0)</f>
        <v>0</v>
      </c>
      <c r="U14">
        <f>IF(ISNUMBER(outputs!W20),IF(OR(AND(U$4="alta",outputs!W20&lt;U$3),AND(U$4="baja",outputs!W20&gt;U$3)),1,0),0)</f>
        <v>0</v>
      </c>
      <c r="V14">
        <f>IF(ISNUMBER(outputs!X20),IF(OR(AND(V$4="alta",outputs!X20&lt;V$3),AND(V$4="baja",outputs!X20&gt;V$3)),1,0),0)</f>
        <v>0</v>
      </c>
      <c r="W14">
        <f>IF(ISNUMBER(outputs!Y20),IF(OR(AND(W$4="alta",outputs!Y20&lt;W$3),AND(W$4="baja",outputs!Y20&gt;W$3)),1,0),0)</f>
        <v>0</v>
      </c>
      <c r="X14">
        <f>IF(ISNUMBER(outputs!Z20),IF(OR(AND(X$4="alta",outputs!Z20&lt;X$3),AND(X$4="baja",outputs!Z20&gt;X$3)),1,0),0)</f>
        <v>0</v>
      </c>
      <c r="Y14">
        <f>IF(ISNUMBER(outputs!AA20),IF(OR(AND(Y$4="alta",outputs!AA20&lt;Y$3),AND(Y$4="baja",outputs!AA20&gt;Y$3)),1,0),0)</f>
        <v>0</v>
      </c>
      <c r="Z14">
        <f>IF(ISNUMBER(outputs!AB20),IF(OR(AND(Z$4="alta",outputs!AB20&lt;Z$3),AND(Z$4="baja",outputs!AB20&gt;Z$3)),1,0),0)</f>
        <v>0</v>
      </c>
      <c r="AA14">
        <f>IF(ISNUMBER(outputs!AC20),IF(OR(AND(AA$4="alta",outputs!AC20&lt;AA$3),AND(AA$4="baja",outputs!AC20&gt;AA$3)),1,0),0)</f>
        <v>0</v>
      </c>
      <c r="AB14">
        <f>IF(ISNUMBER(outputs!AD20),IF(OR(AND(AB$4="alta",outputs!AD20&lt;AB$3),AND(AB$4="baja",outputs!AD20&gt;AB$3)),1,0),0)</f>
        <v>0</v>
      </c>
      <c r="AC14">
        <f>IF(ISNUMBER(outputs!AE20),IF(OR(AND(AC$4="alta",outputs!AE20&lt;AC$3),AND(AC$4="baja",outputs!AE20&gt;AC$3)),1,0),0)</f>
        <v>0</v>
      </c>
      <c r="AD14">
        <f>IF(ISNUMBER(outputs!AF20),IF(OR(AND(AD$4="alta",outputs!AF20&lt;AD$3),AND(AD$4="baja",outputs!AF20&gt;AD$3)),1,0),0)</f>
        <v>0</v>
      </c>
      <c r="AE14">
        <f>IF(ISNUMBER(outputs!AG20),IF(OR(AND(AE$4="alta",outputs!AG20&lt;AE$3),AND(AE$4="baja",outputs!AG20&gt;AE$3)),1,0),0)</f>
        <v>0</v>
      </c>
      <c r="AF14">
        <f>IF(ISNUMBER(outputs!AH20),IF(OR(AND(AF$4="alta",outputs!AH20&lt;AF$3),AND(AF$4="baja",outputs!AH20&gt;AF$3)),1,0),0)</f>
        <v>0</v>
      </c>
      <c r="AG14">
        <f>IF(ISNUMBER(outputs!AI20),IF(OR(AND(AG$4="alta",outputs!AI20&lt;AG$3),AND(AG$4="baja",outputs!AI20&gt;AG$3)),1,0),0)</f>
        <v>0</v>
      </c>
      <c r="AH14">
        <f>IF(ISNUMBER(outputs!AJ20),IF(OR(AND(AH$4="alta",outputs!AJ20&lt;AH$3),AND(AH$4="baja",outputs!AJ20&gt;AH$3)),1,0),0)</f>
        <v>0</v>
      </c>
      <c r="AI14">
        <f>IF(ISNUMBER(outputs!AK20),IF(OR(AND(AI$4="alta",outputs!AK20&lt;AI$3),AND(AI$4="baja",outputs!AK20&gt;AI$3)),1,0),0)</f>
        <v>1</v>
      </c>
      <c r="AJ14">
        <f>IF(ISNUMBER(outputs!AL20),IF(OR(AND(AJ$4="alta",outputs!AL20&lt;AJ$3),AND(AJ$4="baja",outputs!AL20&gt;AJ$3)),1,0),0)</f>
        <v>0</v>
      </c>
      <c r="AK14">
        <f>IF(ISNUMBER(outputs!AM20),IF(OR(AND(AK$4="alta",outputs!AM20&lt;AK$3),AND(AK$4="baja",outputs!AM20&gt;AK$3)),1,0),0)</f>
        <v>0</v>
      </c>
      <c r="AL14">
        <f>IF(ISNUMBER(outputs!AN20),IF(OR(AND(AL$4="alta",outputs!AN20&lt;AL$3),AND(AL$4="baja",outputs!AN20&gt;AL$3)),1,0),0)</f>
        <v>0</v>
      </c>
      <c r="AM14">
        <f>IF(ISNUMBER(outputs!AO20),IF(OR(AND(AM$4="alta",outputs!AO20&lt;AM$3),AND(AM$4="baja",outputs!AO20&gt;AM$3)),1,0),0)</f>
        <v>0</v>
      </c>
      <c r="AN14">
        <f>IF(ISNUMBER(outputs!AP20),IF(OR(AND(AN$4="alta",outputs!AP20&lt;AN$3),AND(AN$4="baja",outputs!AP20&gt;AN$3)),1,0),0)</f>
        <v>0</v>
      </c>
      <c r="AO14">
        <f>IF(ISNUMBER(outputs!AQ20),IF(OR(AND(AO$4="alta",outputs!AQ20&lt;AO$3),AND(AO$4="baja",outputs!AQ20&gt;AO$3)),1,0),0)</f>
        <v>0</v>
      </c>
      <c r="AP14" s="33">
        <f t="shared" si="0"/>
        <v>1</v>
      </c>
    </row>
    <row r="15" spans="1:42" ht="15">
      <c r="A15" t="str">
        <f>outputs!C21</f>
        <v>CAUCA</v>
      </c>
      <c r="B15">
        <f>IF(ISNUMBER(outputs!D21),IF(OR(AND(B$4="alta",outputs!D21&lt;B$3),AND(B$4="baja",outputs!D21&gt;B$3)),1,0),0)</f>
        <v>0</v>
      </c>
      <c r="C15">
        <f>IF(ISNUMBER(outputs!E21),IF(OR(AND(C$4="alta",outputs!E21&lt;C$3),AND(C$4="baja",outputs!E21&gt;C$3)),1,0),0)</f>
        <v>0</v>
      </c>
      <c r="D15">
        <f>IF(ISNUMBER(outputs!F21),IF(OR(AND(D$4="alta",outputs!F21&lt;D$3),AND(D$4="baja",outputs!F21&gt;D$3)),1,0),0)</f>
        <v>0</v>
      </c>
      <c r="E15">
        <f>IF(ISNUMBER(outputs!G21),IF(OR(AND(E$4="alta",outputs!G21&lt;E$3),AND(E$4="baja",outputs!G21&gt;E$3)),1,0),0)</f>
        <v>0</v>
      </c>
      <c r="F15">
        <f>IF(ISNUMBER(outputs!H21),IF(OR(AND(F$4="alta",outputs!H21&lt;F$3),AND(F$4="baja",outputs!H21&gt;F$3)),1,0),0)</f>
        <v>0</v>
      </c>
      <c r="G15">
        <f>IF(ISNUMBER(outputs!I21),IF(OR(AND(G$4="alta",outputs!I21&lt;G$3),AND(G$4="baja",outputs!I21&gt;G$3)),1,0),0)</f>
        <v>0</v>
      </c>
      <c r="H15">
        <f>IF(ISNUMBER(outputs!J21),IF(OR(AND(H$4="alta",outputs!J21&lt;H$3),AND(H$4="baja",outputs!J21&gt;H$3)),1,0),0)</f>
        <v>0</v>
      </c>
      <c r="I15">
        <f>IF(ISNUMBER(outputs!K21),IF(OR(AND(I$4="alta",outputs!K21&lt;I$3),AND(I$4="baja",outputs!K21&gt;I$3)),1,0),0)</f>
        <v>0</v>
      </c>
      <c r="J15">
        <f>IF(ISNUMBER(outputs!L21),IF(OR(AND(J$4="alta",outputs!L21&lt;J$3),AND(J$4="baja",outputs!L21&gt;J$3)),1,0),0)</f>
        <v>0</v>
      </c>
      <c r="K15">
        <f>IF(ISNUMBER(outputs!M21),IF(OR(AND(K$4="alta",outputs!M21&lt;K$3),AND(K$4="baja",outputs!M21&gt;K$3)),1,0),0)</f>
        <v>0</v>
      </c>
      <c r="L15">
        <f>IF(ISNUMBER(outputs!N21),IF(OR(AND(L$4="alta",outputs!N21&lt;L$3),AND(L$4="baja",outputs!N21&gt;L$3)),1,0),0)</f>
        <v>0</v>
      </c>
      <c r="M15">
        <f>IF(ISNUMBER(outputs!O21),IF(OR(AND(M$4="alta",outputs!O21&lt;M$3),AND(M$4="baja",outputs!O21&gt;M$3)),1,0),0)</f>
        <v>0</v>
      </c>
      <c r="N15">
        <f>IF(ISNUMBER(outputs!P21),IF(OR(AND(N$4="alta",outputs!P21&lt;N$3),AND(N$4="baja",outputs!P21&gt;N$3)),1,0),0)</f>
        <v>0</v>
      </c>
      <c r="O15">
        <f>IF(ISNUMBER(outputs!Q21),IF(OR(AND(O$4="alta",outputs!Q21&lt;O$3),AND(O$4="baja",outputs!Q21&gt;O$3)),1,0),0)</f>
        <v>0</v>
      </c>
      <c r="P15">
        <f>IF(ISNUMBER(outputs!R21),IF(OR(AND(P$4="alta",outputs!R21&lt;P$3),AND(P$4="baja",outputs!R21&gt;P$3)),1,0),0)</f>
        <v>0</v>
      </c>
      <c r="Q15">
        <f>IF(ISNUMBER(outputs!S21),IF(OR(AND(Q$4="alta",outputs!S21&lt;Q$3),AND(Q$4="baja",outputs!S21&gt;Q$3)),1,0),0)</f>
        <v>0</v>
      </c>
      <c r="R15">
        <f>IF(ISNUMBER(outputs!T21),IF(OR(AND(R$4="alta",outputs!T21&lt;R$3),AND(R$4="baja",outputs!T21&gt;R$3)),1,0),0)</f>
        <v>0</v>
      </c>
      <c r="S15">
        <f>IF(ISNUMBER(outputs!U21),IF(OR(AND(S$4="alta",outputs!U21&lt;S$3),AND(S$4="baja",outputs!U21&gt;S$3)),1,0),0)</f>
        <v>0</v>
      </c>
      <c r="T15">
        <f>IF(ISNUMBER(outputs!V21),IF(OR(AND(T$4="alta",outputs!V21&lt;T$3),AND(T$4="baja",outputs!V21&gt;T$3)),1,0),0)</f>
        <v>0</v>
      </c>
      <c r="U15">
        <f>IF(ISNUMBER(outputs!W21),IF(OR(AND(U$4="alta",outputs!W21&lt;U$3),AND(U$4="baja",outputs!W21&gt;U$3)),1,0),0)</f>
        <v>0</v>
      </c>
      <c r="V15">
        <f>IF(ISNUMBER(outputs!X21),IF(OR(AND(V$4="alta",outputs!X21&lt;V$3),AND(V$4="baja",outputs!X21&gt;V$3)),1,0),0)</f>
        <v>0</v>
      </c>
      <c r="W15">
        <f>IF(ISNUMBER(outputs!Y21),IF(OR(AND(W$4="alta",outputs!Y21&lt;W$3),AND(W$4="baja",outputs!Y21&gt;W$3)),1,0),0)</f>
        <v>0</v>
      </c>
      <c r="X15">
        <f>IF(ISNUMBER(outputs!Z21),IF(OR(AND(X$4="alta",outputs!Z21&lt;X$3),AND(X$4="baja",outputs!Z21&gt;X$3)),1,0),0)</f>
        <v>0</v>
      </c>
      <c r="Y15">
        <f>IF(ISNUMBER(outputs!AA21),IF(OR(AND(Y$4="alta",outputs!AA21&lt;Y$3),AND(Y$4="baja",outputs!AA21&gt;Y$3)),1,0),0)</f>
        <v>0</v>
      </c>
      <c r="Z15">
        <f>IF(ISNUMBER(outputs!AB21),IF(OR(AND(Z$4="alta",outputs!AB21&lt;Z$3),AND(Z$4="baja",outputs!AB21&gt;Z$3)),1,0),0)</f>
        <v>0</v>
      </c>
      <c r="AA15">
        <f>IF(ISNUMBER(outputs!AC21),IF(OR(AND(AA$4="alta",outputs!AC21&lt;AA$3),AND(AA$4="baja",outputs!AC21&gt;AA$3)),1,0),0)</f>
        <v>0</v>
      </c>
      <c r="AB15">
        <f>IF(ISNUMBER(outputs!AD21),IF(OR(AND(AB$4="alta",outputs!AD21&lt;AB$3),AND(AB$4="baja",outputs!AD21&gt;AB$3)),1,0),0)</f>
        <v>0</v>
      </c>
      <c r="AC15">
        <f>IF(ISNUMBER(outputs!AE21),IF(OR(AND(AC$4="alta",outputs!AE21&lt;AC$3),AND(AC$4="baja",outputs!AE21&gt;AC$3)),1,0),0)</f>
        <v>0</v>
      </c>
      <c r="AD15">
        <f>IF(ISNUMBER(outputs!AF21),IF(OR(AND(AD$4="alta",outputs!AF21&lt;AD$3),AND(AD$4="baja",outputs!AF21&gt;AD$3)),1,0),0)</f>
        <v>0</v>
      </c>
      <c r="AE15">
        <f>IF(ISNUMBER(outputs!AG21),IF(OR(AND(AE$4="alta",outputs!AG21&lt;AE$3),AND(AE$4="baja",outputs!AG21&gt;AE$3)),1,0),0)</f>
        <v>0</v>
      </c>
      <c r="AF15">
        <f>IF(ISNUMBER(outputs!AH21),IF(OR(AND(AF$4="alta",outputs!AH21&lt;AF$3),AND(AF$4="baja",outputs!AH21&gt;AF$3)),1,0),0)</f>
        <v>0</v>
      </c>
      <c r="AG15">
        <f>IF(ISNUMBER(outputs!AI21),IF(OR(AND(AG$4="alta",outputs!AI21&lt;AG$3),AND(AG$4="baja",outputs!AI21&gt;AG$3)),1,0),0)</f>
        <v>0</v>
      </c>
      <c r="AH15">
        <f>IF(ISNUMBER(outputs!AJ21),IF(OR(AND(AH$4="alta",outputs!AJ21&lt;AH$3),AND(AH$4="baja",outputs!AJ21&gt;AH$3)),1,0),0)</f>
        <v>0</v>
      </c>
      <c r="AI15">
        <f>IF(ISNUMBER(outputs!AK21),IF(OR(AND(AI$4="alta",outputs!AK21&lt;AI$3),AND(AI$4="baja",outputs!AK21&gt;AI$3)),1,0),0)</f>
        <v>0</v>
      </c>
      <c r="AJ15">
        <f>IF(ISNUMBER(outputs!AL21),IF(OR(AND(AJ$4="alta",outputs!AL21&lt;AJ$3),AND(AJ$4="baja",outputs!AL21&gt;AJ$3)),1,0),0)</f>
        <v>0</v>
      </c>
      <c r="AK15">
        <f>IF(ISNUMBER(outputs!AM21),IF(OR(AND(AK$4="alta",outputs!AM21&lt;AK$3),AND(AK$4="baja",outputs!AM21&gt;AK$3)),1,0),0)</f>
        <v>0</v>
      </c>
      <c r="AL15">
        <f>IF(ISNUMBER(outputs!AN21),IF(OR(AND(AL$4="alta",outputs!AN21&lt;AL$3),AND(AL$4="baja",outputs!AN21&gt;AL$3)),1,0),0)</f>
        <v>0</v>
      </c>
      <c r="AM15">
        <f>IF(ISNUMBER(outputs!AO21),IF(OR(AND(AM$4="alta",outputs!AO21&lt;AM$3),AND(AM$4="baja",outputs!AO21&gt;AM$3)),1,0),0)</f>
        <v>0</v>
      </c>
      <c r="AN15">
        <f>IF(ISNUMBER(outputs!AP21),IF(OR(AND(AN$4="alta",outputs!AP21&lt;AN$3),AND(AN$4="baja",outputs!AP21&gt;AN$3)),1,0),0)</f>
        <v>0</v>
      </c>
      <c r="AO15">
        <f>IF(ISNUMBER(outputs!AQ21),IF(OR(AND(AO$4="alta",outputs!AQ21&lt;AO$3),AND(AO$4="baja",outputs!AQ21&gt;AO$3)),1,0),0)</f>
        <v>0</v>
      </c>
      <c r="AP15" s="33">
        <f t="shared" si="0"/>
        <v>0</v>
      </c>
    </row>
    <row r="16" spans="1:42" ht="15">
      <c r="A16" t="str">
        <f>outputs!C22</f>
        <v>NARIÑO</v>
      </c>
      <c r="B16">
        <f>IF(ISNUMBER(outputs!D22),IF(OR(AND(B$4="alta",outputs!D22&lt;B$3),AND(B$4="baja",outputs!D22&gt;B$3)),1,0),0)</f>
        <v>0</v>
      </c>
      <c r="C16">
        <f>IF(ISNUMBER(outputs!E22),IF(OR(AND(C$4="alta",outputs!E22&lt;C$3),AND(C$4="baja",outputs!E22&gt;C$3)),1,0),0)</f>
        <v>0</v>
      </c>
      <c r="D16">
        <f>IF(ISNUMBER(outputs!F22),IF(OR(AND(D$4="alta",outputs!F22&lt;D$3),AND(D$4="baja",outputs!F22&gt;D$3)),1,0),0)</f>
        <v>0</v>
      </c>
      <c r="E16">
        <f>IF(ISNUMBER(outputs!G22),IF(OR(AND(E$4="alta",outputs!G22&lt;E$3),AND(E$4="baja",outputs!G22&gt;E$3)),1,0),0)</f>
        <v>0</v>
      </c>
      <c r="F16">
        <f>IF(ISNUMBER(outputs!H22),IF(OR(AND(F$4="alta",outputs!H22&lt;F$3),AND(F$4="baja",outputs!H22&gt;F$3)),1,0),0)</f>
        <v>0</v>
      </c>
      <c r="G16">
        <f>IF(ISNUMBER(outputs!I22),IF(OR(AND(G$4="alta",outputs!I22&lt;G$3),AND(G$4="baja",outputs!I22&gt;G$3)),1,0),0)</f>
        <v>0</v>
      </c>
      <c r="H16">
        <f>IF(ISNUMBER(outputs!J22),IF(OR(AND(H$4="alta",outputs!J22&lt;H$3),AND(H$4="baja",outputs!J22&gt;H$3)),1,0),0)</f>
        <v>0</v>
      </c>
      <c r="I16">
        <f>IF(ISNUMBER(outputs!K22),IF(OR(AND(I$4="alta",outputs!K22&lt;I$3),AND(I$4="baja",outputs!K22&gt;I$3)),1,0),0)</f>
        <v>0</v>
      </c>
      <c r="J16">
        <f>IF(ISNUMBER(outputs!L22),IF(OR(AND(J$4="alta",outputs!L22&lt;J$3),AND(J$4="baja",outputs!L22&gt;J$3)),1,0),0)</f>
        <v>0</v>
      </c>
      <c r="K16">
        <f>IF(ISNUMBER(outputs!M22),IF(OR(AND(K$4="alta",outputs!M22&lt;K$3),AND(K$4="baja",outputs!M22&gt;K$3)),1,0),0)</f>
        <v>0</v>
      </c>
      <c r="L16">
        <f>IF(ISNUMBER(outputs!N22),IF(OR(AND(L$4="alta",outputs!N22&lt;L$3),AND(L$4="baja",outputs!N22&gt;L$3)),1,0),0)</f>
        <v>0</v>
      </c>
      <c r="M16">
        <f>IF(ISNUMBER(outputs!O22),IF(OR(AND(M$4="alta",outputs!O22&lt;M$3),AND(M$4="baja",outputs!O22&gt;M$3)),1,0),0)</f>
        <v>0</v>
      </c>
      <c r="N16">
        <f>IF(ISNUMBER(outputs!P22),IF(OR(AND(N$4="alta",outputs!P22&lt;N$3),AND(N$4="baja",outputs!P22&gt;N$3)),1,0),0)</f>
        <v>0</v>
      </c>
      <c r="O16">
        <f>IF(ISNUMBER(outputs!Q22),IF(OR(AND(O$4="alta",outputs!Q22&lt;O$3),AND(O$4="baja",outputs!Q22&gt;O$3)),1,0),0)</f>
        <v>0</v>
      </c>
      <c r="P16">
        <f>IF(ISNUMBER(outputs!R22),IF(OR(AND(P$4="alta",outputs!R22&lt;P$3),AND(P$4="baja",outputs!R22&gt;P$3)),1,0),0)</f>
        <v>0</v>
      </c>
      <c r="Q16">
        <f>IF(ISNUMBER(outputs!S22),IF(OR(AND(Q$4="alta",outputs!S22&lt;Q$3),AND(Q$4="baja",outputs!S22&gt;Q$3)),1,0),0)</f>
        <v>0</v>
      </c>
      <c r="R16">
        <f>IF(ISNUMBER(outputs!T22),IF(OR(AND(R$4="alta",outputs!T22&lt;R$3),AND(R$4="baja",outputs!T22&gt;R$3)),1,0),0)</f>
        <v>0</v>
      </c>
      <c r="S16">
        <f>IF(ISNUMBER(outputs!U22),IF(OR(AND(S$4="alta",outputs!U22&lt;S$3),AND(S$4="baja",outputs!U22&gt;S$3)),1,0),0)</f>
        <v>0</v>
      </c>
      <c r="T16">
        <f>IF(ISNUMBER(outputs!V22),IF(OR(AND(T$4="alta",outputs!V22&lt;T$3),AND(T$4="baja",outputs!V22&gt;T$3)),1,0),0)</f>
        <v>0</v>
      </c>
      <c r="U16">
        <f>IF(ISNUMBER(outputs!W22),IF(OR(AND(U$4="alta",outputs!W22&lt;U$3),AND(U$4="baja",outputs!W22&gt;U$3)),1,0),0)</f>
        <v>0</v>
      </c>
      <c r="V16">
        <f>IF(ISNUMBER(outputs!X22),IF(OR(AND(V$4="alta",outputs!X22&lt;V$3),AND(V$4="baja",outputs!X22&gt;V$3)),1,0),0)</f>
        <v>0</v>
      </c>
      <c r="W16">
        <f>IF(ISNUMBER(outputs!Y22),IF(OR(AND(W$4="alta",outputs!Y22&lt;W$3),AND(W$4="baja",outputs!Y22&gt;W$3)),1,0),0)</f>
        <v>0</v>
      </c>
      <c r="X16">
        <f>IF(ISNUMBER(outputs!Z22),IF(OR(AND(X$4="alta",outputs!Z22&lt;X$3),AND(X$4="baja",outputs!Z22&gt;X$3)),1,0),0)</f>
        <v>0</v>
      </c>
      <c r="Y16">
        <f>IF(ISNUMBER(outputs!AA22),IF(OR(AND(Y$4="alta",outputs!AA22&lt;Y$3),AND(Y$4="baja",outputs!AA22&gt;Y$3)),1,0),0)</f>
        <v>0</v>
      </c>
      <c r="Z16">
        <f>IF(ISNUMBER(outputs!AB22),IF(OR(AND(Z$4="alta",outputs!AB22&lt;Z$3),AND(Z$4="baja",outputs!AB22&gt;Z$3)),1,0),0)</f>
        <v>0</v>
      </c>
      <c r="AA16">
        <f>IF(ISNUMBER(outputs!AC22),IF(OR(AND(AA$4="alta",outputs!AC22&lt;AA$3),AND(AA$4="baja",outputs!AC22&gt;AA$3)),1,0),0)</f>
        <v>0</v>
      </c>
      <c r="AB16">
        <f>IF(ISNUMBER(outputs!AD22),IF(OR(AND(AB$4="alta",outputs!AD22&lt;AB$3),AND(AB$4="baja",outputs!AD22&gt;AB$3)),1,0),0)</f>
        <v>0</v>
      </c>
      <c r="AC16">
        <f>IF(ISNUMBER(outputs!AE22),IF(OR(AND(AC$4="alta",outputs!AE22&lt;AC$3),AND(AC$4="baja",outputs!AE22&gt;AC$3)),1,0),0)</f>
        <v>0</v>
      </c>
      <c r="AD16">
        <f>IF(ISNUMBER(outputs!AF22),IF(OR(AND(AD$4="alta",outputs!AF22&lt;AD$3),AND(AD$4="baja",outputs!AF22&gt;AD$3)),1,0),0)</f>
        <v>0</v>
      </c>
      <c r="AE16">
        <f>IF(ISNUMBER(outputs!AG22),IF(OR(AND(AE$4="alta",outputs!AG22&lt;AE$3),AND(AE$4="baja",outputs!AG22&gt;AE$3)),1,0),0)</f>
        <v>0</v>
      </c>
      <c r="AF16">
        <f>IF(ISNUMBER(outputs!AH22),IF(OR(AND(AF$4="alta",outputs!AH22&lt;AF$3),AND(AF$4="baja",outputs!AH22&gt;AF$3)),1,0),0)</f>
        <v>0</v>
      </c>
      <c r="AG16">
        <f>IF(ISNUMBER(outputs!AI22),IF(OR(AND(AG$4="alta",outputs!AI22&lt;AG$3),AND(AG$4="baja",outputs!AI22&gt;AG$3)),1,0),0)</f>
        <v>0</v>
      </c>
      <c r="AH16">
        <f>IF(ISNUMBER(outputs!AJ22),IF(OR(AND(AH$4="alta",outputs!AJ22&lt;AH$3),AND(AH$4="baja",outputs!AJ22&gt;AH$3)),1,0),0)</f>
        <v>0</v>
      </c>
      <c r="AI16">
        <f>IF(ISNUMBER(outputs!AK22),IF(OR(AND(AI$4="alta",outputs!AK22&lt;AI$3),AND(AI$4="baja",outputs!AK22&gt;AI$3)),1,0),0)</f>
        <v>0</v>
      </c>
      <c r="AJ16">
        <f>IF(ISNUMBER(outputs!AL22),IF(OR(AND(AJ$4="alta",outputs!AL22&lt;AJ$3),AND(AJ$4="baja",outputs!AL22&gt;AJ$3)),1,0),0)</f>
        <v>0</v>
      </c>
      <c r="AK16">
        <f>IF(ISNUMBER(outputs!AM22),IF(OR(AND(AK$4="alta",outputs!AM22&lt;AK$3),AND(AK$4="baja",outputs!AM22&gt;AK$3)),1,0),0)</f>
        <v>0</v>
      </c>
      <c r="AL16">
        <f>IF(ISNUMBER(outputs!AN22),IF(OR(AND(AL$4="alta",outputs!AN22&lt;AL$3),AND(AL$4="baja",outputs!AN22&gt;AL$3)),1,0),0)</f>
        <v>0</v>
      </c>
      <c r="AM16">
        <f>IF(ISNUMBER(outputs!AO22),IF(OR(AND(AM$4="alta",outputs!AO22&lt;AM$3),AND(AM$4="baja",outputs!AO22&gt;AM$3)),1,0),0)</f>
        <v>0</v>
      </c>
      <c r="AN16">
        <f>IF(ISNUMBER(outputs!AP22),IF(OR(AND(AN$4="alta",outputs!AP22&lt;AN$3),AND(AN$4="baja",outputs!AP22&gt;AN$3)),1,0),0)</f>
        <v>0</v>
      </c>
      <c r="AO16">
        <f>IF(ISNUMBER(outputs!AQ22),IF(OR(AND(AO$4="alta",outputs!AQ22&lt;AO$3),AND(AO$4="baja",outputs!AQ22&gt;AO$3)),1,0),0)</f>
        <v>0</v>
      </c>
      <c r="AP16" s="33">
        <f t="shared" si="0"/>
        <v>0</v>
      </c>
    </row>
    <row r="17" spans="1:42" ht="15">
      <c r="A17" t="str">
        <f>outputs!C23</f>
        <v>CALDAS</v>
      </c>
      <c r="B17">
        <f>IF(ISNUMBER(outputs!D23),IF(OR(AND(B$4="alta",outputs!D23&lt;B$3),AND(B$4="baja",outputs!D23&gt;B$3)),1,0),0)</f>
        <v>0</v>
      </c>
      <c r="C17">
        <f>IF(ISNUMBER(outputs!E23),IF(OR(AND(C$4="alta",outputs!E23&lt;C$3),AND(C$4="baja",outputs!E23&gt;C$3)),1,0),0)</f>
        <v>0</v>
      </c>
      <c r="D17">
        <f>IF(ISNUMBER(outputs!F23),IF(OR(AND(D$4="alta",outputs!F23&lt;D$3),AND(D$4="baja",outputs!F23&gt;D$3)),1,0),0)</f>
        <v>0</v>
      </c>
      <c r="E17">
        <f>IF(ISNUMBER(outputs!G23),IF(OR(AND(E$4="alta",outputs!G23&lt;E$3),AND(E$4="baja",outputs!G23&gt;E$3)),1,0),0)</f>
        <v>0</v>
      </c>
      <c r="F17">
        <f>IF(ISNUMBER(outputs!H23),IF(OR(AND(F$4="alta",outputs!H23&lt;F$3),AND(F$4="baja",outputs!H23&gt;F$3)),1,0),0)</f>
        <v>0</v>
      </c>
      <c r="G17">
        <f>IF(ISNUMBER(outputs!I23),IF(OR(AND(G$4="alta",outputs!I23&lt;G$3),AND(G$4="baja",outputs!I23&gt;G$3)),1,0),0)</f>
        <v>0</v>
      </c>
      <c r="H17">
        <f>IF(ISNUMBER(outputs!J23),IF(OR(AND(H$4="alta",outputs!J23&lt;H$3),AND(H$4="baja",outputs!J23&gt;H$3)),1,0),0)</f>
        <v>0</v>
      </c>
      <c r="I17">
        <f>IF(ISNUMBER(outputs!K23),IF(OR(AND(I$4="alta",outputs!K23&lt;I$3),AND(I$4="baja",outputs!K23&gt;I$3)),1,0),0)</f>
        <v>0</v>
      </c>
      <c r="J17">
        <f>IF(ISNUMBER(outputs!L23),IF(OR(AND(J$4="alta",outputs!L23&lt;J$3),AND(J$4="baja",outputs!L23&gt;J$3)),1,0),0)</f>
        <v>0</v>
      </c>
      <c r="K17">
        <f>IF(ISNUMBER(outputs!M23),IF(OR(AND(K$4="alta",outputs!M23&lt;K$3),AND(K$4="baja",outputs!M23&gt;K$3)),1,0),0)</f>
        <v>0</v>
      </c>
      <c r="L17">
        <f>IF(ISNUMBER(outputs!N23),IF(OR(AND(L$4="alta",outputs!N23&lt;L$3),AND(L$4="baja",outputs!N23&gt;L$3)),1,0),0)</f>
        <v>0</v>
      </c>
      <c r="M17">
        <f>IF(ISNUMBER(outputs!O23),IF(OR(AND(M$4="alta",outputs!O23&lt;M$3),AND(M$4="baja",outputs!O23&gt;M$3)),1,0),0)</f>
        <v>0</v>
      </c>
      <c r="N17">
        <f>IF(ISNUMBER(outputs!P23),IF(OR(AND(N$4="alta",outputs!P23&lt;N$3),AND(N$4="baja",outputs!P23&gt;N$3)),1,0),0)</f>
        <v>0</v>
      </c>
      <c r="O17">
        <f>IF(ISNUMBER(outputs!Q23),IF(OR(AND(O$4="alta",outputs!Q23&lt;O$3),AND(O$4="baja",outputs!Q23&gt;O$3)),1,0),0)</f>
        <v>0</v>
      </c>
      <c r="P17">
        <f>IF(ISNUMBER(outputs!R23),IF(OR(AND(P$4="alta",outputs!R23&lt;P$3),AND(P$4="baja",outputs!R23&gt;P$3)),1,0),0)</f>
        <v>0</v>
      </c>
      <c r="Q17">
        <f>IF(ISNUMBER(outputs!S23),IF(OR(AND(Q$4="alta",outputs!S23&lt;Q$3),AND(Q$4="baja",outputs!S23&gt;Q$3)),1,0),0)</f>
        <v>0</v>
      </c>
      <c r="R17">
        <f>IF(ISNUMBER(outputs!T23),IF(OR(AND(R$4="alta",outputs!T23&lt;R$3),AND(R$4="baja",outputs!T23&gt;R$3)),1,0),0)</f>
        <v>0</v>
      </c>
      <c r="S17">
        <f>IF(ISNUMBER(outputs!U23),IF(OR(AND(S$4="alta",outputs!U23&lt;S$3),AND(S$4="baja",outputs!U23&gt;S$3)),1,0),0)</f>
        <v>0</v>
      </c>
      <c r="T17">
        <f>IF(ISNUMBER(outputs!V23),IF(OR(AND(T$4="alta",outputs!V23&lt;T$3),AND(T$4="baja",outputs!V23&gt;T$3)),1,0),0)</f>
        <v>0</v>
      </c>
      <c r="U17">
        <f>IF(ISNUMBER(outputs!W23),IF(OR(AND(U$4="alta",outputs!W23&lt;U$3),AND(U$4="baja",outputs!W23&gt;U$3)),1,0),0)</f>
        <v>0</v>
      </c>
      <c r="V17">
        <f>IF(ISNUMBER(outputs!X23),IF(OR(AND(V$4="alta",outputs!X23&lt;V$3),AND(V$4="baja",outputs!X23&gt;V$3)),1,0),0)</f>
        <v>0</v>
      </c>
      <c r="W17">
        <f>IF(ISNUMBER(outputs!Y23),IF(OR(AND(W$4="alta",outputs!Y23&lt;W$3),AND(W$4="baja",outputs!Y23&gt;W$3)),1,0),0)</f>
        <v>0</v>
      </c>
      <c r="X17">
        <f>IF(ISNUMBER(outputs!Z23),IF(OR(AND(X$4="alta",outputs!Z23&lt;X$3),AND(X$4="baja",outputs!Z23&gt;X$3)),1,0),0)</f>
        <v>0</v>
      </c>
      <c r="Y17">
        <f>IF(ISNUMBER(outputs!AA23),IF(OR(AND(Y$4="alta",outputs!AA23&lt;Y$3),AND(Y$4="baja",outputs!AA23&gt;Y$3)),1,0),0)</f>
        <v>0</v>
      </c>
      <c r="Z17">
        <f>IF(ISNUMBER(outputs!AB23),IF(OR(AND(Z$4="alta",outputs!AB23&lt;Z$3),AND(Z$4="baja",outputs!AB23&gt;Z$3)),1,0),0)</f>
        <v>0</v>
      </c>
      <c r="AA17">
        <f>IF(ISNUMBER(outputs!AC23),IF(OR(AND(AA$4="alta",outputs!AC23&lt;AA$3),AND(AA$4="baja",outputs!AC23&gt;AA$3)),1,0),0)</f>
        <v>0</v>
      </c>
      <c r="AB17">
        <f>IF(ISNUMBER(outputs!AD23),IF(OR(AND(AB$4="alta",outputs!AD23&lt;AB$3),AND(AB$4="baja",outputs!AD23&gt;AB$3)),1,0),0)</f>
        <v>0</v>
      </c>
      <c r="AC17">
        <f>IF(ISNUMBER(outputs!AE23),IF(OR(AND(AC$4="alta",outputs!AE23&lt;AC$3),AND(AC$4="baja",outputs!AE23&gt;AC$3)),1,0),0)</f>
        <v>0</v>
      </c>
      <c r="AD17">
        <f>IF(ISNUMBER(outputs!AF23),IF(OR(AND(AD$4="alta",outputs!AF23&lt;AD$3),AND(AD$4="baja",outputs!AF23&gt;AD$3)),1,0),0)</f>
        <v>0</v>
      </c>
      <c r="AE17">
        <f>IF(ISNUMBER(outputs!AG23),IF(OR(AND(AE$4="alta",outputs!AG23&lt;AE$3),AND(AE$4="baja",outputs!AG23&gt;AE$3)),1,0),0)</f>
        <v>0</v>
      </c>
      <c r="AF17">
        <f>IF(ISNUMBER(outputs!AH23),IF(OR(AND(AF$4="alta",outputs!AH23&lt;AF$3),AND(AF$4="baja",outputs!AH23&gt;AF$3)),1,0),0)</f>
        <v>0</v>
      </c>
      <c r="AG17">
        <f>IF(ISNUMBER(outputs!AI23),IF(OR(AND(AG$4="alta",outputs!AI23&lt;AG$3),AND(AG$4="baja",outputs!AI23&gt;AG$3)),1,0),0)</f>
        <v>0</v>
      </c>
      <c r="AH17">
        <f>IF(ISNUMBER(outputs!AJ23),IF(OR(AND(AH$4="alta",outputs!AJ23&lt;AH$3),AND(AH$4="baja",outputs!AJ23&gt;AH$3)),1,0),0)</f>
        <v>0</v>
      </c>
      <c r="AI17">
        <f>IF(ISNUMBER(outputs!AK23),IF(OR(AND(AI$4="alta",outputs!AK23&lt;AI$3),AND(AI$4="baja",outputs!AK23&gt;AI$3)),1,0),0)</f>
        <v>0</v>
      </c>
      <c r="AJ17">
        <f>IF(ISNUMBER(outputs!AL23),IF(OR(AND(AJ$4="alta",outputs!AL23&lt;AJ$3),AND(AJ$4="baja",outputs!AL23&gt;AJ$3)),1,0),0)</f>
        <v>0</v>
      </c>
      <c r="AK17">
        <f>IF(ISNUMBER(outputs!AM23),IF(OR(AND(AK$4="alta",outputs!AM23&lt;AK$3),AND(AK$4="baja",outputs!AM23&gt;AK$3)),1,0),0)</f>
        <v>0</v>
      </c>
      <c r="AL17">
        <f>IF(ISNUMBER(outputs!AN23),IF(OR(AND(AL$4="alta",outputs!AN23&lt;AL$3),AND(AL$4="baja",outputs!AN23&gt;AL$3)),1,0),0)</f>
        <v>0</v>
      </c>
      <c r="AM17">
        <f>IF(ISNUMBER(outputs!AO23),IF(OR(AND(AM$4="alta",outputs!AO23&lt;AM$3),AND(AM$4="baja",outputs!AO23&gt;AM$3)),1,0),0)</f>
        <v>0</v>
      </c>
      <c r="AN17">
        <f>IF(ISNUMBER(outputs!AP23),IF(OR(AND(AN$4="alta",outputs!AP23&lt;AN$3),AND(AN$4="baja",outputs!AP23&gt;AN$3)),1,0),0)</f>
        <v>0</v>
      </c>
      <c r="AO17">
        <f>IF(ISNUMBER(outputs!AQ23),IF(OR(AND(AO$4="alta",outputs!AQ23&lt;AO$3),AND(AO$4="baja",outputs!AQ23&gt;AO$3)),1,0),0)</f>
        <v>0</v>
      </c>
      <c r="AP17" s="33">
        <f t="shared" si="0"/>
        <v>0</v>
      </c>
    </row>
    <row r="18" spans="1:42" ht="15">
      <c r="A18" t="str">
        <f>outputs!C24</f>
        <v>CUNDINAMARCA</v>
      </c>
      <c r="B18">
        <f>IF(ISNUMBER(outputs!D24),IF(OR(AND(B$4="alta",outputs!D24&lt;B$3),AND(B$4="baja",outputs!D24&gt;B$3)),1,0),0)</f>
        <v>0</v>
      </c>
      <c r="C18">
        <f>IF(ISNUMBER(outputs!E24),IF(OR(AND(C$4="alta",outputs!E24&lt;C$3),AND(C$4="baja",outputs!E24&gt;C$3)),1,0),0)</f>
        <v>0</v>
      </c>
      <c r="D18">
        <f>IF(ISNUMBER(outputs!F24),IF(OR(AND(D$4="alta",outputs!F24&lt;D$3),AND(D$4="baja",outputs!F24&gt;D$3)),1,0),0)</f>
        <v>0</v>
      </c>
      <c r="E18">
        <f>IF(ISNUMBER(outputs!G24),IF(OR(AND(E$4="alta",outputs!G24&lt;E$3),AND(E$4="baja",outputs!G24&gt;E$3)),1,0),0)</f>
        <v>0</v>
      </c>
      <c r="F18">
        <f>IF(ISNUMBER(outputs!H24),IF(OR(AND(F$4="alta",outputs!H24&lt;F$3),AND(F$4="baja",outputs!H24&gt;F$3)),1,0),0)</f>
        <v>0</v>
      </c>
      <c r="G18">
        <f>IF(ISNUMBER(outputs!I24),IF(OR(AND(G$4="alta",outputs!I24&lt;G$3),AND(G$4="baja",outputs!I24&gt;G$3)),1,0),0)</f>
        <v>0</v>
      </c>
      <c r="H18">
        <f>IF(ISNUMBER(outputs!J24),IF(OR(AND(H$4="alta",outputs!J24&lt;H$3),AND(H$4="baja",outputs!J24&gt;H$3)),1,0),0)</f>
        <v>0</v>
      </c>
      <c r="I18">
        <f>IF(ISNUMBER(outputs!K24),IF(OR(AND(I$4="alta",outputs!K24&lt;I$3),AND(I$4="baja",outputs!K24&gt;I$3)),1,0),0)</f>
        <v>0</v>
      </c>
      <c r="J18">
        <f>IF(ISNUMBER(outputs!L24),IF(OR(AND(J$4="alta",outputs!L24&lt;J$3),AND(J$4="baja",outputs!L24&gt;J$3)),1,0),0)</f>
        <v>0</v>
      </c>
      <c r="K18">
        <f>IF(ISNUMBER(outputs!M24),IF(OR(AND(K$4="alta",outputs!M24&lt;K$3),AND(K$4="baja",outputs!M24&gt;K$3)),1,0),0)</f>
        <v>0</v>
      </c>
      <c r="L18">
        <f>IF(ISNUMBER(outputs!N24),IF(OR(AND(L$4="alta",outputs!N24&lt;L$3),AND(L$4="baja",outputs!N24&gt;L$3)),1,0),0)</f>
        <v>0</v>
      </c>
      <c r="M18">
        <f>IF(ISNUMBER(outputs!O24),IF(OR(AND(M$4="alta",outputs!O24&lt;M$3),AND(M$4="baja",outputs!O24&gt;M$3)),1,0),0)</f>
        <v>0</v>
      </c>
      <c r="N18">
        <f>IF(ISNUMBER(outputs!P24),IF(OR(AND(N$4="alta",outputs!P24&lt;N$3),AND(N$4="baja",outputs!P24&gt;N$3)),1,0),0)</f>
        <v>0</v>
      </c>
      <c r="O18">
        <f>IF(ISNUMBER(outputs!Q24),IF(OR(AND(O$4="alta",outputs!Q24&lt;O$3),AND(O$4="baja",outputs!Q24&gt;O$3)),1,0),0)</f>
        <v>0</v>
      </c>
      <c r="P18">
        <f>IF(ISNUMBER(outputs!R24),IF(OR(AND(P$4="alta",outputs!R24&lt;P$3),AND(P$4="baja",outputs!R24&gt;P$3)),1,0),0)</f>
        <v>0</v>
      </c>
      <c r="Q18">
        <f>IF(ISNUMBER(outputs!S24),IF(OR(AND(Q$4="alta",outputs!S24&lt;Q$3),AND(Q$4="baja",outputs!S24&gt;Q$3)),1,0),0)</f>
        <v>0</v>
      </c>
      <c r="R18">
        <f>IF(ISNUMBER(outputs!T24),IF(OR(AND(R$4="alta",outputs!T24&lt;R$3),AND(R$4="baja",outputs!T24&gt;R$3)),1,0),0)</f>
        <v>0</v>
      </c>
      <c r="S18">
        <f>IF(ISNUMBER(outputs!U24),IF(OR(AND(S$4="alta",outputs!U24&lt;S$3),AND(S$4="baja",outputs!U24&gt;S$3)),1,0),0)</f>
        <v>0</v>
      </c>
      <c r="T18">
        <f>IF(ISNUMBER(outputs!V24),IF(OR(AND(T$4="alta",outputs!V24&lt;T$3),AND(T$4="baja",outputs!V24&gt;T$3)),1,0),0)</f>
        <v>0</v>
      </c>
      <c r="U18">
        <f>IF(ISNUMBER(outputs!W24),IF(OR(AND(U$4="alta",outputs!W24&lt;U$3),AND(U$4="baja",outputs!W24&gt;U$3)),1,0),0)</f>
        <v>0</v>
      </c>
      <c r="V18">
        <f>IF(ISNUMBER(outputs!X24),IF(OR(AND(V$4="alta",outputs!X24&lt;V$3),AND(V$4="baja",outputs!X24&gt;V$3)),1,0),0)</f>
        <v>0</v>
      </c>
      <c r="W18">
        <f>IF(ISNUMBER(outputs!Y24),IF(OR(AND(W$4="alta",outputs!Y24&lt;W$3),AND(W$4="baja",outputs!Y24&gt;W$3)),1,0),0)</f>
        <v>0</v>
      </c>
      <c r="X18">
        <f>IF(ISNUMBER(outputs!Z24),IF(OR(AND(X$4="alta",outputs!Z24&lt;X$3),AND(X$4="baja",outputs!Z24&gt;X$3)),1,0),0)</f>
        <v>0</v>
      </c>
      <c r="Y18">
        <f>IF(ISNUMBER(outputs!AA24),IF(OR(AND(Y$4="alta",outputs!AA24&lt;Y$3),AND(Y$4="baja",outputs!AA24&gt;Y$3)),1,0),0)</f>
        <v>0</v>
      </c>
      <c r="Z18">
        <f>IF(ISNUMBER(outputs!AB24),IF(OR(AND(Z$4="alta",outputs!AB24&lt;Z$3),AND(Z$4="baja",outputs!AB24&gt;Z$3)),1,0),0)</f>
        <v>0</v>
      </c>
      <c r="AA18">
        <f>IF(ISNUMBER(outputs!AC24),IF(OR(AND(AA$4="alta",outputs!AC24&lt;AA$3),AND(AA$4="baja",outputs!AC24&gt;AA$3)),1,0),0)</f>
        <v>0</v>
      </c>
      <c r="AB18">
        <f>IF(ISNUMBER(outputs!AD24),IF(OR(AND(AB$4="alta",outputs!AD24&lt;AB$3),AND(AB$4="baja",outputs!AD24&gt;AB$3)),1,0),0)</f>
        <v>0</v>
      </c>
      <c r="AC18">
        <f>IF(ISNUMBER(outputs!AE24),IF(OR(AND(AC$4="alta",outputs!AE24&lt;AC$3),AND(AC$4="baja",outputs!AE24&gt;AC$3)),1,0),0)</f>
        <v>0</v>
      </c>
      <c r="AD18">
        <f>IF(ISNUMBER(outputs!AF24),IF(OR(AND(AD$4="alta",outputs!AF24&lt;AD$3),AND(AD$4="baja",outputs!AF24&gt;AD$3)),1,0),0)</f>
        <v>0</v>
      </c>
      <c r="AE18">
        <f>IF(ISNUMBER(outputs!AG24),IF(OR(AND(AE$4="alta",outputs!AG24&lt;AE$3),AND(AE$4="baja",outputs!AG24&gt;AE$3)),1,0),0)</f>
        <v>0</v>
      </c>
      <c r="AF18">
        <f>IF(ISNUMBER(outputs!AH24),IF(OR(AND(AF$4="alta",outputs!AH24&lt;AF$3),AND(AF$4="baja",outputs!AH24&gt;AF$3)),1,0),0)</f>
        <v>0</v>
      </c>
      <c r="AG18">
        <f>IF(ISNUMBER(outputs!AI24),IF(OR(AND(AG$4="alta",outputs!AI24&lt;AG$3),AND(AG$4="baja",outputs!AI24&gt;AG$3)),1,0),0)</f>
        <v>0</v>
      </c>
      <c r="AH18">
        <f>IF(ISNUMBER(outputs!AJ24),IF(OR(AND(AH$4="alta",outputs!AJ24&lt;AH$3),AND(AH$4="baja",outputs!AJ24&gt;AH$3)),1,0),0)</f>
        <v>0</v>
      </c>
      <c r="AI18">
        <f>IF(ISNUMBER(outputs!AK24),IF(OR(AND(AI$4="alta",outputs!AK24&lt;AI$3),AND(AI$4="baja",outputs!AK24&gt;AI$3)),1,0),0)</f>
        <v>0</v>
      </c>
      <c r="AJ18">
        <f>IF(ISNUMBER(outputs!AL24),IF(OR(AND(AJ$4="alta",outputs!AL24&lt;AJ$3),AND(AJ$4="baja",outputs!AL24&gt;AJ$3)),1,0),0)</f>
        <v>0</v>
      </c>
      <c r="AK18">
        <f>IF(ISNUMBER(outputs!AM24),IF(OR(AND(AK$4="alta",outputs!AM24&lt;AK$3),AND(AK$4="baja",outputs!AM24&gt;AK$3)),1,0),0)</f>
        <v>0</v>
      </c>
      <c r="AL18">
        <f>IF(ISNUMBER(outputs!AN24),IF(OR(AND(AL$4="alta",outputs!AN24&lt;AL$3),AND(AL$4="baja",outputs!AN24&gt;AL$3)),1,0),0)</f>
        <v>0</v>
      </c>
      <c r="AM18">
        <f>IF(ISNUMBER(outputs!AO24),IF(OR(AND(AM$4="alta",outputs!AO24&lt;AM$3),AND(AM$4="baja",outputs!AO24&gt;AM$3)),1,0),0)</f>
        <v>0</v>
      </c>
      <c r="AN18">
        <f>IF(ISNUMBER(outputs!AP24),IF(OR(AND(AN$4="alta",outputs!AP24&lt;AN$3),AND(AN$4="baja",outputs!AP24&gt;AN$3)),1,0),0)</f>
        <v>0</v>
      </c>
      <c r="AO18">
        <f>IF(ISNUMBER(outputs!AQ24),IF(OR(AND(AO$4="alta",outputs!AQ24&lt;AO$3),AND(AO$4="baja",outputs!AQ24&gt;AO$3)),1,0),0)</f>
        <v>0</v>
      </c>
      <c r="AP18" s="33">
        <f t="shared" si="0"/>
        <v>0</v>
      </c>
    </row>
    <row r="19" spans="1:42" ht="15">
      <c r="A19" t="str">
        <f>outputs!C25</f>
        <v>HUILA</v>
      </c>
      <c r="B19">
        <f>IF(ISNUMBER(outputs!D25),IF(OR(AND(B$4="alta",outputs!D25&lt;B$3),AND(B$4="baja",outputs!D25&gt;B$3)),1,0),0)</f>
        <v>0</v>
      </c>
      <c r="C19">
        <f>IF(ISNUMBER(outputs!E25),IF(OR(AND(C$4="alta",outputs!E25&lt;C$3),AND(C$4="baja",outputs!E25&gt;C$3)),1,0),0)</f>
        <v>0</v>
      </c>
      <c r="D19">
        <f>IF(ISNUMBER(outputs!F25),IF(OR(AND(D$4="alta",outputs!F25&lt;D$3),AND(D$4="baja",outputs!F25&gt;D$3)),1,0),0)</f>
        <v>0</v>
      </c>
      <c r="E19">
        <f>IF(ISNUMBER(outputs!G25),IF(OR(AND(E$4="alta",outputs!G25&lt;E$3),AND(E$4="baja",outputs!G25&gt;E$3)),1,0),0)</f>
        <v>0</v>
      </c>
      <c r="F19">
        <f>IF(ISNUMBER(outputs!H25),IF(OR(AND(F$4="alta",outputs!H25&lt;F$3),AND(F$4="baja",outputs!H25&gt;F$3)),1,0),0)</f>
        <v>0</v>
      </c>
      <c r="G19">
        <f>IF(ISNUMBER(outputs!I25),IF(OR(AND(G$4="alta",outputs!I25&lt;G$3),AND(G$4="baja",outputs!I25&gt;G$3)),1,0),0)</f>
        <v>0</v>
      </c>
      <c r="H19">
        <f>IF(ISNUMBER(outputs!J25),IF(OR(AND(H$4="alta",outputs!J25&lt;H$3),AND(H$4="baja",outputs!J25&gt;H$3)),1,0),0)</f>
        <v>0</v>
      </c>
      <c r="I19">
        <f>IF(ISNUMBER(outputs!K25),IF(OR(AND(I$4="alta",outputs!K25&lt;I$3),AND(I$4="baja",outputs!K25&gt;I$3)),1,0),0)</f>
        <v>0</v>
      </c>
      <c r="J19">
        <f>IF(ISNUMBER(outputs!L25),IF(OR(AND(J$4="alta",outputs!L25&lt;J$3),AND(J$4="baja",outputs!L25&gt;J$3)),1,0),0)</f>
        <v>0</v>
      </c>
      <c r="K19">
        <f>IF(ISNUMBER(outputs!M25),IF(OR(AND(K$4="alta",outputs!M25&lt;K$3),AND(K$4="baja",outputs!M25&gt;K$3)),1,0),0)</f>
        <v>0</v>
      </c>
      <c r="L19">
        <f>IF(ISNUMBER(outputs!N25),IF(OR(AND(L$4="alta",outputs!N25&lt;L$3),AND(L$4="baja",outputs!N25&gt;L$3)),1,0),0)</f>
        <v>0</v>
      </c>
      <c r="M19">
        <f>IF(ISNUMBER(outputs!O25),IF(OR(AND(M$4="alta",outputs!O25&lt;M$3),AND(M$4="baja",outputs!O25&gt;M$3)),1,0),0)</f>
        <v>0</v>
      </c>
      <c r="N19">
        <f>IF(ISNUMBER(outputs!P25),IF(OR(AND(N$4="alta",outputs!P25&lt;N$3),AND(N$4="baja",outputs!P25&gt;N$3)),1,0),0)</f>
        <v>0</v>
      </c>
      <c r="O19">
        <f>IF(ISNUMBER(outputs!Q25),IF(OR(AND(O$4="alta",outputs!Q25&lt;O$3),AND(O$4="baja",outputs!Q25&gt;O$3)),1,0),0)</f>
        <v>0</v>
      </c>
      <c r="P19">
        <f>IF(ISNUMBER(outputs!R25),IF(OR(AND(P$4="alta",outputs!R25&lt;P$3),AND(P$4="baja",outputs!R25&gt;P$3)),1,0),0)</f>
        <v>0</v>
      </c>
      <c r="Q19">
        <f>IF(ISNUMBER(outputs!S25),IF(OR(AND(Q$4="alta",outputs!S25&lt;Q$3),AND(Q$4="baja",outputs!S25&gt;Q$3)),1,0),0)</f>
        <v>0</v>
      </c>
      <c r="R19">
        <f>IF(ISNUMBER(outputs!T25),IF(OR(AND(R$4="alta",outputs!T25&lt;R$3),AND(R$4="baja",outputs!T25&gt;R$3)),1,0),0)</f>
        <v>0</v>
      </c>
      <c r="S19">
        <f>IF(ISNUMBER(outputs!U25),IF(OR(AND(S$4="alta",outputs!U25&lt;S$3),AND(S$4="baja",outputs!U25&gt;S$3)),1,0),0)</f>
        <v>0</v>
      </c>
      <c r="T19">
        <f>IF(ISNUMBER(outputs!V25),IF(OR(AND(T$4="alta",outputs!V25&lt;T$3),AND(T$4="baja",outputs!V25&gt;T$3)),1,0),0)</f>
        <v>0</v>
      </c>
      <c r="U19">
        <f>IF(ISNUMBER(outputs!W25),IF(OR(AND(U$4="alta",outputs!W25&lt;U$3),AND(U$4="baja",outputs!W25&gt;U$3)),1,0),0)</f>
        <v>1</v>
      </c>
      <c r="V19">
        <f>IF(ISNUMBER(outputs!X25),IF(OR(AND(V$4="alta",outputs!X25&lt;V$3),AND(V$4="baja",outputs!X25&gt;V$3)),1,0),0)</f>
        <v>0</v>
      </c>
      <c r="W19">
        <f>IF(ISNUMBER(outputs!Y25),IF(OR(AND(W$4="alta",outputs!Y25&lt;W$3),AND(W$4="baja",outputs!Y25&gt;W$3)),1,0),0)</f>
        <v>0</v>
      </c>
      <c r="X19">
        <f>IF(ISNUMBER(outputs!Z25),IF(OR(AND(X$4="alta",outputs!Z25&lt;X$3),AND(X$4="baja",outputs!Z25&gt;X$3)),1,0),0)</f>
        <v>0</v>
      </c>
      <c r="Y19">
        <f>IF(ISNUMBER(outputs!AA25),IF(OR(AND(Y$4="alta",outputs!AA25&lt;Y$3),AND(Y$4="baja",outputs!AA25&gt;Y$3)),1,0),0)</f>
        <v>0</v>
      </c>
      <c r="Z19">
        <f>IF(ISNUMBER(outputs!AB25),IF(OR(AND(Z$4="alta",outputs!AB25&lt;Z$3),AND(Z$4="baja",outputs!AB25&gt;Z$3)),1,0),0)</f>
        <v>0</v>
      </c>
      <c r="AA19">
        <f>IF(ISNUMBER(outputs!AC25),IF(OR(AND(AA$4="alta",outputs!AC25&lt;AA$3),AND(AA$4="baja",outputs!AC25&gt;AA$3)),1,0),0)</f>
        <v>0</v>
      </c>
      <c r="AB19">
        <f>IF(ISNUMBER(outputs!AD25),IF(OR(AND(AB$4="alta",outputs!AD25&lt;AB$3),AND(AB$4="baja",outputs!AD25&gt;AB$3)),1,0),0)</f>
        <v>0</v>
      </c>
      <c r="AC19">
        <f>IF(ISNUMBER(outputs!AE25),IF(OR(AND(AC$4="alta",outputs!AE25&lt;AC$3),AND(AC$4="baja",outputs!AE25&gt;AC$3)),1,0),0)</f>
        <v>0</v>
      </c>
      <c r="AD19">
        <f>IF(ISNUMBER(outputs!AF25),IF(OR(AND(AD$4="alta",outputs!AF25&lt;AD$3),AND(AD$4="baja",outputs!AF25&gt;AD$3)),1,0),0)</f>
        <v>0</v>
      </c>
      <c r="AE19">
        <f>IF(ISNUMBER(outputs!AG25),IF(OR(AND(AE$4="alta",outputs!AG25&lt;AE$3),AND(AE$4="baja",outputs!AG25&gt;AE$3)),1,0),0)</f>
        <v>0</v>
      </c>
      <c r="AF19">
        <f>IF(ISNUMBER(outputs!AH25),IF(OR(AND(AF$4="alta",outputs!AH25&lt;AF$3),AND(AF$4="baja",outputs!AH25&gt;AF$3)),1,0),0)</f>
        <v>0</v>
      </c>
      <c r="AG19">
        <f>IF(ISNUMBER(outputs!AI25),IF(OR(AND(AG$4="alta",outputs!AI25&lt;AG$3),AND(AG$4="baja",outputs!AI25&gt;AG$3)),1,0),0)</f>
        <v>0</v>
      </c>
      <c r="AH19">
        <f>IF(ISNUMBER(outputs!AJ25),IF(OR(AND(AH$4="alta",outputs!AJ25&lt;AH$3),AND(AH$4="baja",outputs!AJ25&gt;AH$3)),1,0),0)</f>
        <v>0</v>
      </c>
      <c r="AI19">
        <f>IF(ISNUMBER(outputs!AK25),IF(OR(AND(AI$4="alta",outputs!AK25&lt;AI$3),AND(AI$4="baja",outputs!AK25&gt;AI$3)),1,0),0)</f>
        <v>0</v>
      </c>
      <c r="AJ19">
        <f>IF(ISNUMBER(outputs!AL25),IF(OR(AND(AJ$4="alta",outputs!AL25&lt;AJ$3),AND(AJ$4="baja",outputs!AL25&gt;AJ$3)),1,0),0)</f>
        <v>0</v>
      </c>
      <c r="AK19">
        <f>IF(ISNUMBER(outputs!AM25),IF(OR(AND(AK$4="alta",outputs!AM25&lt;AK$3),AND(AK$4="baja",outputs!AM25&gt;AK$3)),1,0),0)</f>
        <v>0</v>
      </c>
      <c r="AL19">
        <f>IF(ISNUMBER(outputs!AN25),IF(OR(AND(AL$4="alta",outputs!AN25&lt;AL$3),AND(AL$4="baja",outputs!AN25&gt;AL$3)),1,0),0)</f>
        <v>0</v>
      </c>
      <c r="AM19">
        <f>IF(ISNUMBER(outputs!AO25),IF(OR(AND(AM$4="alta",outputs!AO25&lt;AM$3),AND(AM$4="baja",outputs!AO25&gt;AM$3)),1,0),0)</f>
        <v>0</v>
      </c>
      <c r="AN19">
        <f>IF(ISNUMBER(outputs!AP25),IF(OR(AND(AN$4="alta",outputs!AP25&lt;AN$3),AND(AN$4="baja",outputs!AP25&gt;AN$3)),1,0),0)</f>
        <v>0</v>
      </c>
      <c r="AO19">
        <f>IF(ISNUMBER(outputs!AQ25),IF(OR(AND(AO$4="alta",outputs!AQ25&lt;AO$3),AND(AO$4="baja",outputs!AQ25&gt;AO$3)),1,0),0)</f>
        <v>0</v>
      </c>
      <c r="AP19" s="33">
        <f t="shared" si="0"/>
        <v>1</v>
      </c>
    </row>
    <row r="20" spans="1:42" ht="15">
      <c r="A20" t="str">
        <f>outputs!C26</f>
        <v>QUINDIO</v>
      </c>
      <c r="B20">
        <f>IF(ISNUMBER(outputs!D26),IF(OR(AND(B$4="alta",outputs!D26&lt;B$3),AND(B$4="baja",outputs!D26&gt;B$3)),1,0),0)</f>
        <v>0</v>
      </c>
      <c r="C20">
        <f>IF(ISNUMBER(outputs!E26),IF(OR(AND(C$4="alta",outputs!E26&lt;C$3),AND(C$4="baja",outputs!E26&gt;C$3)),1,0),0)</f>
        <v>0</v>
      </c>
      <c r="D20">
        <f>IF(ISNUMBER(outputs!F26),IF(OR(AND(D$4="alta",outputs!F26&lt;D$3),AND(D$4="baja",outputs!F26&gt;D$3)),1,0),0)</f>
        <v>0</v>
      </c>
      <c r="E20">
        <f>IF(ISNUMBER(outputs!G26),IF(OR(AND(E$4="alta",outputs!G26&lt;E$3),AND(E$4="baja",outputs!G26&gt;E$3)),1,0),0)</f>
        <v>0</v>
      </c>
      <c r="F20">
        <f>IF(ISNUMBER(outputs!H26),IF(OR(AND(F$4="alta",outputs!H26&lt;F$3),AND(F$4="baja",outputs!H26&gt;F$3)),1,0),0)</f>
        <v>0</v>
      </c>
      <c r="G20">
        <f>IF(ISNUMBER(outputs!I26),IF(OR(AND(G$4="alta",outputs!I26&lt;G$3),AND(G$4="baja",outputs!I26&gt;G$3)),1,0),0)</f>
        <v>0</v>
      </c>
      <c r="H20">
        <f>IF(ISNUMBER(outputs!J26),IF(OR(AND(H$4="alta",outputs!J26&lt;H$3),AND(H$4="baja",outputs!J26&gt;H$3)),1,0),0)</f>
        <v>0</v>
      </c>
      <c r="I20">
        <f>IF(ISNUMBER(outputs!K26),IF(OR(AND(I$4="alta",outputs!K26&lt;I$3),AND(I$4="baja",outputs!K26&gt;I$3)),1,0),0)</f>
        <v>0</v>
      </c>
      <c r="J20">
        <f>IF(ISNUMBER(outputs!L26),IF(OR(AND(J$4="alta",outputs!L26&lt;J$3),AND(J$4="baja",outputs!L26&gt;J$3)),1,0),0)</f>
        <v>0</v>
      </c>
      <c r="K20">
        <f>IF(ISNUMBER(outputs!M26),IF(OR(AND(K$4="alta",outputs!M26&lt;K$3),AND(K$4="baja",outputs!M26&gt;K$3)),1,0),0)</f>
        <v>0</v>
      </c>
      <c r="L20">
        <f>IF(ISNUMBER(outputs!N26),IF(OR(AND(L$4="alta",outputs!N26&lt;L$3),AND(L$4="baja",outputs!N26&gt;L$3)),1,0),0)</f>
        <v>0</v>
      </c>
      <c r="M20">
        <f>IF(ISNUMBER(outputs!O26),IF(OR(AND(M$4="alta",outputs!O26&lt;M$3),AND(M$4="baja",outputs!O26&gt;M$3)),1,0),0)</f>
        <v>0</v>
      </c>
      <c r="N20">
        <f>IF(ISNUMBER(outputs!P26),IF(OR(AND(N$4="alta",outputs!P26&lt;N$3),AND(N$4="baja",outputs!P26&gt;N$3)),1,0),0)</f>
        <v>0</v>
      </c>
      <c r="O20">
        <f>IF(ISNUMBER(outputs!Q26),IF(OR(AND(O$4="alta",outputs!Q26&lt;O$3),AND(O$4="baja",outputs!Q26&gt;O$3)),1,0),0)</f>
        <v>0</v>
      </c>
      <c r="P20">
        <f>IF(ISNUMBER(outputs!R26),IF(OR(AND(P$4="alta",outputs!R26&lt;P$3),AND(P$4="baja",outputs!R26&gt;P$3)),1,0),0)</f>
        <v>0</v>
      </c>
      <c r="Q20">
        <f>IF(ISNUMBER(outputs!S26),IF(OR(AND(Q$4="alta",outputs!S26&lt;Q$3),AND(Q$4="baja",outputs!S26&gt;Q$3)),1,0),0)</f>
        <v>0</v>
      </c>
      <c r="R20">
        <f>IF(ISNUMBER(outputs!T26),IF(OR(AND(R$4="alta",outputs!T26&lt;R$3),AND(R$4="baja",outputs!T26&gt;R$3)),1,0),0)</f>
        <v>0</v>
      </c>
      <c r="S20">
        <f>IF(ISNUMBER(outputs!U26),IF(OR(AND(S$4="alta",outputs!U26&lt;S$3),AND(S$4="baja",outputs!U26&gt;S$3)),1,0),0)</f>
        <v>0</v>
      </c>
      <c r="T20">
        <f>IF(ISNUMBER(outputs!V26),IF(OR(AND(T$4="alta",outputs!V26&lt;T$3),AND(T$4="baja",outputs!V26&gt;T$3)),1,0),0)</f>
        <v>0</v>
      </c>
      <c r="U20">
        <f>IF(ISNUMBER(outputs!W26),IF(OR(AND(U$4="alta",outputs!W26&lt;U$3),AND(U$4="baja",outputs!W26&gt;U$3)),1,0),0)</f>
        <v>0</v>
      </c>
      <c r="V20">
        <f>IF(ISNUMBER(outputs!X26),IF(OR(AND(V$4="alta",outputs!X26&lt;V$3),AND(V$4="baja",outputs!X26&gt;V$3)),1,0),0)</f>
        <v>0</v>
      </c>
      <c r="W20">
        <f>IF(ISNUMBER(outputs!Y26),IF(OR(AND(W$4="alta",outputs!Y26&lt;W$3),AND(W$4="baja",outputs!Y26&gt;W$3)),1,0),0)</f>
        <v>0</v>
      </c>
      <c r="X20">
        <f>IF(ISNUMBER(outputs!Z26),IF(OR(AND(X$4="alta",outputs!Z26&lt;X$3),AND(X$4="baja",outputs!Z26&gt;X$3)),1,0),0)</f>
        <v>0</v>
      </c>
      <c r="Y20">
        <f>IF(ISNUMBER(outputs!AA26),IF(OR(AND(Y$4="alta",outputs!AA26&lt;Y$3),AND(Y$4="baja",outputs!AA26&gt;Y$3)),1,0),0)</f>
        <v>0</v>
      </c>
      <c r="Z20">
        <f>IF(ISNUMBER(outputs!AB26),IF(OR(AND(Z$4="alta",outputs!AB26&lt;Z$3),AND(Z$4="baja",outputs!AB26&gt;Z$3)),1,0),0)</f>
        <v>0</v>
      </c>
      <c r="AA20">
        <f>IF(ISNUMBER(outputs!AC26),IF(OR(AND(AA$4="alta",outputs!AC26&lt;AA$3),AND(AA$4="baja",outputs!AC26&gt;AA$3)),1,0),0)</f>
        <v>0</v>
      </c>
      <c r="AB20">
        <f>IF(ISNUMBER(outputs!AD26),IF(OR(AND(AB$4="alta",outputs!AD26&lt;AB$3),AND(AB$4="baja",outputs!AD26&gt;AB$3)),1,0),0)</f>
        <v>0</v>
      </c>
      <c r="AC20">
        <f>IF(ISNUMBER(outputs!AE26),IF(OR(AND(AC$4="alta",outputs!AE26&lt;AC$3),AND(AC$4="baja",outputs!AE26&gt;AC$3)),1,0),0)</f>
        <v>0</v>
      </c>
      <c r="AD20">
        <f>IF(ISNUMBER(outputs!AF26),IF(OR(AND(AD$4="alta",outputs!AF26&lt;AD$3),AND(AD$4="baja",outputs!AF26&gt;AD$3)),1,0),0)</f>
        <v>0</v>
      </c>
      <c r="AE20">
        <f>IF(ISNUMBER(outputs!AG26),IF(OR(AND(AE$4="alta",outputs!AG26&lt;AE$3),AND(AE$4="baja",outputs!AG26&gt;AE$3)),1,0),0)</f>
        <v>0</v>
      </c>
      <c r="AF20">
        <f>IF(ISNUMBER(outputs!AH26),IF(OR(AND(AF$4="alta",outputs!AH26&lt;AF$3),AND(AF$4="baja",outputs!AH26&gt;AF$3)),1,0),0)</f>
        <v>0</v>
      </c>
      <c r="AG20">
        <f>IF(ISNUMBER(outputs!AI26),IF(OR(AND(AG$4="alta",outputs!AI26&lt;AG$3),AND(AG$4="baja",outputs!AI26&gt;AG$3)),1,0),0)</f>
        <v>0</v>
      </c>
      <c r="AH20">
        <f>IF(ISNUMBER(outputs!AJ26),IF(OR(AND(AH$4="alta",outputs!AJ26&lt;AH$3),AND(AH$4="baja",outputs!AJ26&gt;AH$3)),1,0),0)</f>
        <v>0</v>
      </c>
      <c r="AI20">
        <f>IF(ISNUMBER(outputs!AK26),IF(OR(AND(AI$4="alta",outputs!AK26&lt;AI$3),AND(AI$4="baja",outputs!AK26&gt;AI$3)),1,0),0)</f>
        <v>0</v>
      </c>
      <c r="AJ20">
        <f>IF(ISNUMBER(outputs!AL26),IF(OR(AND(AJ$4="alta",outputs!AL26&lt;AJ$3),AND(AJ$4="baja",outputs!AL26&gt;AJ$3)),1,0),0)</f>
        <v>0</v>
      </c>
      <c r="AK20">
        <f>IF(ISNUMBER(outputs!AM26),IF(OR(AND(AK$4="alta",outputs!AM26&lt;AK$3),AND(AK$4="baja",outputs!AM26&gt;AK$3)),1,0),0)</f>
        <v>0</v>
      </c>
      <c r="AL20">
        <f>IF(ISNUMBER(outputs!AN26),IF(OR(AND(AL$4="alta",outputs!AN26&lt;AL$3),AND(AL$4="baja",outputs!AN26&gt;AL$3)),1,0),0)</f>
        <v>0</v>
      </c>
      <c r="AM20">
        <f>IF(ISNUMBER(outputs!AO26),IF(OR(AND(AM$4="alta",outputs!AO26&lt;AM$3),AND(AM$4="baja",outputs!AO26&gt;AM$3)),1,0),0)</f>
        <v>0</v>
      </c>
      <c r="AN20">
        <f>IF(ISNUMBER(outputs!AP26),IF(OR(AND(AN$4="alta",outputs!AP26&lt;AN$3),AND(AN$4="baja",outputs!AP26&gt;AN$3)),1,0),0)</f>
        <v>0</v>
      </c>
      <c r="AO20">
        <f>IF(ISNUMBER(outputs!AQ26),IF(OR(AND(AO$4="alta",outputs!AQ26&lt;AO$3),AND(AO$4="baja",outputs!AQ26&gt;AO$3)),1,0),0)</f>
        <v>0</v>
      </c>
      <c r="AP20" s="33">
        <f t="shared" si="0"/>
        <v>0</v>
      </c>
    </row>
    <row r="21" spans="1:42" ht="15">
      <c r="A21" t="str">
        <f>outputs!C27</f>
        <v>RISARALDA</v>
      </c>
      <c r="B21">
        <f>IF(ISNUMBER(outputs!D27),IF(OR(AND(B$4="alta",outputs!D27&lt;B$3),AND(B$4="baja",outputs!D27&gt;B$3)),1,0),0)</f>
        <v>0</v>
      </c>
      <c r="C21">
        <f>IF(ISNUMBER(outputs!E27),IF(OR(AND(C$4="alta",outputs!E27&lt;C$3),AND(C$4="baja",outputs!E27&gt;C$3)),1,0),0)</f>
        <v>0</v>
      </c>
      <c r="D21">
        <f>IF(ISNUMBER(outputs!F27),IF(OR(AND(D$4="alta",outputs!F27&lt;D$3),AND(D$4="baja",outputs!F27&gt;D$3)),1,0),0)</f>
        <v>0</v>
      </c>
      <c r="E21">
        <f>IF(ISNUMBER(outputs!G27),IF(OR(AND(E$4="alta",outputs!G27&lt;E$3),AND(E$4="baja",outputs!G27&gt;E$3)),1,0),0)</f>
        <v>0</v>
      </c>
      <c r="F21">
        <f>IF(ISNUMBER(outputs!H27),IF(OR(AND(F$4="alta",outputs!H27&lt;F$3),AND(F$4="baja",outputs!H27&gt;F$3)),1,0),0)</f>
        <v>0</v>
      </c>
      <c r="G21">
        <f>IF(ISNUMBER(outputs!I27),IF(OR(AND(G$4="alta",outputs!I27&lt;G$3),AND(G$4="baja",outputs!I27&gt;G$3)),1,0),0)</f>
        <v>0</v>
      </c>
      <c r="H21">
        <f>IF(ISNUMBER(outputs!J27),IF(OR(AND(H$4="alta",outputs!J27&lt;H$3),AND(H$4="baja",outputs!J27&gt;H$3)),1,0),0)</f>
        <v>0</v>
      </c>
      <c r="I21">
        <f>IF(ISNUMBER(outputs!K27),IF(OR(AND(I$4="alta",outputs!K27&lt;I$3),AND(I$4="baja",outputs!K27&gt;I$3)),1,0),0)</f>
        <v>0</v>
      </c>
      <c r="J21">
        <f>IF(ISNUMBER(outputs!L27),IF(OR(AND(J$4="alta",outputs!L27&lt;J$3),AND(J$4="baja",outputs!L27&gt;J$3)),1,0),0)</f>
        <v>0</v>
      </c>
      <c r="K21">
        <f>IF(ISNUMBER(outputs!M27),IF(OR(AND(K$4="alta",outputs!M27&lt;K$3),AND(K$4="baja",outputs!M27&gt;K$3)),1,0),0)</f>
        <v>0</v>
      </c>
      <c r="L21">
        <f>IF(ISNUMBER(outputs!N27),IF(OR(AND(L$4="alta",outputs!N27&lt;L$3),AND(L$4="baja",outputs!N27&gt;L$3)),1,0),0)</f>
        <v>0</v>
      </c>
      <c r="M21">
        <f>IF(ISNUMBER(outputs!O27),IF(OR(AND(M$4="alta",outputs!O27&lt;M$3),AND(M$4="baja",outputs!O27&gt;M$3)),1,0),0)</f>
        <v>0</v>
      </c>
      <c r="N21">
        <f>IF(ISNUMBER(outputs!P27),IF(OR(AND(N$4="alta",outputs!P27&lt;N$3),AND(N$4="baja",outputs!P27&gt;N$3)),1,0),0)</f>
        <v>0</v>
      </c>
      <c r="O21">
        <f>IF(ISNUMBER(outputs!Q27),IF(OR(AND(O$4="alta",outputs!Q27&lt;O$3),AND(O$4="baja",outputs!Q27&gt;O$3)),1,0),0)</f>
        <v>0</v>
      </c>
      <c r="P21">
        <f>IF(ISNUMBER(outputs!R27),IF(OR(AND(P$4="alta",outputs!R27&lt;P$3),AND(P$4="baja",outputs!R27&gt;P$3)),1,0),0)</f>
        <v>0</v>
      </c>
      <c r="Q21">
        <f>IF(ISNUMBER(outputs!S27),IF(OR(AND(Q$4="alta",outputs!S27&lt;Q$3),AND(Q$4="baja",outputs!S27&gt;Q$3)),1,0),0)</f>
        <v>0</v>
      </c>
      <c r="R21">
        <f>IF(ISNUMBER(outputs!T27),IF(OR(AND(R$4="alta",outputs!T27&lt;R$3),AND(R$4="baja",outputs!T27&gt;R$3)),1,0),0)</f>
        <v>0</v>
      </c>
      <c r="S21">
        <f>IF(ISNUMBER(outputs!U27),IF(OR(AND(S$4="alta",outputs!U27&lt;S$3),AND(S$4="baja",outputs!U27&gt;S$3)),1,0),0)</f>
        <v>0</v>
      </c>
      <c r="T21">
        <f>IF(ISNUMBER(outputs!V27),IF(OR(AND(T$4="alta",outputs!V27&lt;T$3),AND(T$4="baja",outputs!V27&gt;T$3)),1,0),0)</f>
        <v>0</v>
      </c>
      <c r="U21">
        <f>IF(ISNUMBER(outputs!W27),IF(OR(AND(U$4="alta",outputs!W27&lt;U$3),AND(U$4="baja",outputs!W27&gt;U$3)),1,0),0)</f>
        <v>0</v>
      </c>
      <c r="V21">
        <f>IF(ISNUMBER(outputs!X27),IF(OR(AND(V$4="alta",outputs!X27&lt;V$3),AND(V$4="baja",outputs!X27&gt;V$3)),1,0),0)</f>
        <v>0</v>
      </c>
      <c r="W21">
        <f>IF(ISNUMBER(outputs!Y27),IF(OR(AND(W$4="alta",outputs!Y27&lt;W$3),AND(W$4="baja",outputs!Y27&gt;W$3)),1,0),0)</f>
        <v>0</v>
      </c>
      <c r="X21">
        <f>IF(ISNUMBER(outputs!Z27),IF(OR(AND(X$4="alta",outputs!Z27&lt;X$3),AND(X$4="baja",outputs!Z27&gt;X$3)),1,0),0)</f>
        <v>0</v>
      </c>
      <c r="Y21">
        <f>IF(ISNUMBER(outputs!AA27),IF(OR(AND(Y$4="alta",outputs!AA27&lt;Y$3),AND(Y$4="baja",outputs!AA27&gt;Y$3)),1,0),0)</f>
        <v>0</v>
      </c>
      <c r="Z21">
        <f>IF(ISNUMBER(outputs!AB27),IF(OR(AND(Z$4="alta",outputs!AB27&lt;Z$3),AND(Z$4="baja",outputs!AB27&gt;Z$3)),1,0),0)</f>
        <v>0</v>
      </c>
      <c r="AA21">
        <f>IF(ISNUMBER(outputs!AC27),IF(OR(AND(AA$4="alta",outputs!AC27&lt;AA$3),AND(AA$4="baja",outputs!AC27&gt;AA$3)),1,0),0)</f>
        <v>0</v>
      </c>
      <c r="AB21">
        <f>IF(ISNUMBER(outputs!AD27),IF(OR(AND(AB$4="alta",outputs!AD27&lt;AB$3),AND(AB$4="baja",outputs!AD27&gt;AB$3)),1,0),0)</f>
        <v>0</v>
      </c>
      <c r="AC21">
        <f>IF(ISNUMBER(outputs!AE27),IF(OR(AND(AC$4="alta",outputs!AE27&lt;AC$3),AND(AC$4="baja",outputs!AE27&gt;AC$3)),1,0),0)</f>
        <v>0</v>
      </c>
      <c r="AD21">
        <f>IF(ISNUMBER(outputs!AF27),IF(OR(AND(AD$4="alta",outputs!AF27&lt;AD$3),AND(AD$4="baja",outputs!AF27&gt;AD$3)),1,0),0)</f>
        <v>0</v>
      </c>
      <c r="AE21">
        <f>IF(ISNUMBER(outputs!AG27),IF(OR(AND(AE$4="alta",outputs!AG27&lt;AE$3),AND(AE$4="baja",outputs!AG27&gt;AE$3)),1,0),0)</f>
        <v>0</v>
      </c>
      <c r="AF21">
        <f>IF(ISNUMBER(outputs!AH27),IF(OR(AND(AF$4="alta",outputs!AH27&lt;AF$3),AND(AF$4="baja",outputs!AH27&gt;AF$3)),1,0),0)</f>
        <v>0</v>
      </c>
      <c r="AG21">
        <f>IF(ISNUMBER(outputs!AI27),IF(OR(AND(AG$4="alta",outputs!AI27&lt;AG$3),AND(AG$4="baja",outputs!AI27&gt;AG$3)),1,0),0)</f>
        <v>0</v>
      </c>
      <c r="AH21">
        <f>IF(ISNUMBER(outputs!AJ27),IF(OR(AND(AH$4="alta",outputs!AJ27&lt;AH$3),AND(AH$4="baja",outputs!AJ27&gt;AH$3)),1,0),0)</f>
        <v>0</v>
      </c>
      <c r="AI21">
        <f>IF(ISNUMBER(outputs!AK27),IF(OR(AND(AI$4="alta",outputs!AK27&lt;AI$3),AND(AI$4="baja",outputs!AK27&gt;AI$3)),1,0),0)</f>
        <v>0</v>
      </c>
      <c r="AJ21">
        <f>IF(ISNUMBER(outputs!AL27),IF(OR(AND(AJ$4="alta",outputs!AL27&lt;AJ$3),AND(AJ$4="baja",outputs!AL27&gt;AJ$3)),1,0),0)</f>
        <v>0</v>
      </c>
      <c r="AK21">
        <f>IF(ISNUMBER(outputs!AM27),IF(OR(AND(AK$4="alta",outputs!AM27&lt;AK$3),AND(AK$4="baja",outputs!AM27&gt;AK$3)),1,0),0)</f>
        <v>0</v>
      </c>
      <c r="AL21">
        <f>IF(ISNUMBER(outputs!AN27),IF(OR(AND(AL$4="alta",outputs!AN27&lt;AL$3),AND(AL$4="baja",outputs!AN27&gt;AL$3)),1,0),0)</f>
        <v>0</v>
      </c>
      <c r="AM21">
        <f>IF(ISNUMBER(outputs!AO27),IF(OR(AND(AM$4="alta",outputs!AO27&lt;AM$3),AND(AM$4="baja",outputs!AO27&gt;AM$3)),1,0),0)</f>
        <v>0</v>
      </c>
      <c r="AN21">
        <f>IF(ISNUMBER(outputs!AP27),IF(OR(AND(AN$4="alta",outputs!AP27&lt;AN$3),AND(AN$4="baja",outputs!AP27&gt;AN$3)),1,0),0)</f>
        <v>0</v>
      </c>
      <c r="AO21">
        <f>IF(ISNUMBER(outputs!AQ27),IF(OR(AND(AO$4="alta",outputs!AQ27&lt;AO$3),AND(AO$4="baja",outputs!AQ27&gt;AO$3)),1,0),0)</f>
        <v>0</v>
      </c>
      <c r="AP21" s="33">
        <f t="shared" si="0"/>
        <v>0</v>
      </c>
    </row>
    <row r="22" spans="1:42" ht="15">
      <c r="A22" t="str">
        <f>outputs!C28</f>
        <v>TOLIMA</v>
      </c>
      <c r="B22">
        <f>IF(ISNUMBER(outputs!D28),IF(OR(AND(B$4="alta",outputs!D28&lt;B$3),AND(B$4="baja",outputs!D28&gt;B$3)),1,0),0)</f>
        <v>0</v>
      </c>
      <c r="C22">
        <f>IF(ISNUMBER(outputs!E28),IF(OR(AND(C$4="alta",outputs!E28&lt;C$3),AND(C$4="baja",outputs!E28&gt;C$3)),1,0),0)</f>
        <v>0</v>
      </c>
      <c r="D22">
        <f>IF(ISNUMBER(outputs!F28),IF(OR(AND(D$4="alta",outputs!F28&lt;D$3),AND(D$4="baja",outputs!F28&gt;D$3)),1,0),0)</f>
        <v>0</v>
      </c>
      <c r="E22">
        <f>IF(ISNUMBER(outputs!G28),IF(OR(AND(E$4="alta",outputs!G28&lt;E$3),AND(E$4="baja",outputs!G28&gt;E$3)),1,0),0)</f>
        <v>0</v>
      </c>
      <c r="F22">
        <f>IF(ISNUMBER(outputs!H28),IF(OR(AND(F$4="alta",outputs!H28&lt;F$3),AND(F$4="baja",outputs!H28&gt;F$3)),1,0),0)</f>
        <v>0</v>
      </c>
      <c r="G22">
        <f>IF(ISNUMBER(outputs!I28),IF(OR(AND(G$4="alta",outputs!I28&lt;G$3),AND(G$4="baja",outputs!I28&gt;G$3)),1,0),0)</f>
        <v>0</v>
      </c>
      <c r="H22">
        <f>IF(ISNUMBER(outputs!J28),IF(OR(AND(H$4="alta",outputs!J28&lt;H$3),AND(H$4="baja",outputs!J28&gt;H$3)),1,0),0)</f>
        <v>0</v>
      </c>
      <c r="I22">
        <f>IF(ISNUMBER(outputs!K28),IF(OR(AND(I$4="alta",outputs!K28&lt;I$3),AND(I$4="baja",outputs!K28&gt;I$3)),1,0),0)</f>
        <v>0</v>
      </c>
      <c r="J22">
        <f>IF(ISNUMBER(outputs!L28),IF(OR(AND(J$4="alta",outputs!L28&lt;J$3),AND(J$4="baja",outputs!L28&gt;J$3)),1,0),0)</f>
        <v>0</v>
      </c>
      <c r="K22">
        <f>IF(ISNUMBER(outputs!M28),IF(OR(AND(K$4="alta",outputs!M28&lt;K$3),AND(K$4="baja",outputs!M28&gt;K$3)),1,0),0)</f>
        <v>0</v>
      </c>
      <c r="L22">
        <f>IF(ISNUMBER(outputs!N28),IF(OR(AND(L$4="alta",outputs!N28&lt;L$3),AND(L$4="baja",outputs!N28&gt;L$3)),1,0),0)</f>
        <v>0</v>
      </c>
      <c r="M22">
        <f>IF(ISNUMBER(outputs!O28),IF(OR(AND(M$4="alta",outputs!O28&lt;M$3),AND(M$4="baja",outputs!O28&gt;M$3)),1,0),0)</f>
        <v>0</v>
      </c>
      <c r="N22">
        <f>IF(ISNUMBER(outputs!P28),IF(OR(AND(N$4="alta",outputs!P28&lt;N$3),AND(N$4="baja",outputs!P28&gt;N$3)),1,0),0)</f>
        <v>0</v>
      </c>
      <c r="O22">
        <f>IF(ISNUMBER(outputs!Q28),IF(OR(AND(O$4="alta",outputs!Q28&lt;O$3),AND(O$4="baja",outputs!Q28&gt;O$3)),1,0),0)</f>
        <v>0</v>
      </c>
      <c r="P22">
        <f>IF(ISNUMBER(outputs!R28),IF(OR(AND(P$4="alta",outputs!R28&lt;P$3),AND(P$4="baja",outputs!R28&gt;P$3)),1,0),0)</f>
        <v>0</v>
      </c>
      <c r="Q22">
        <f>IF(ISNUMBER(outputs!S28),IF(OR(AND(Q$4="alta",outputs!S28&lt;Q$3),AND(Q$4="baja",outputs!S28&gt;Q$3)),1,0),0)</f>
        <v>0</v>
      </c>
      <c r="R22">
        <f>IF(ISNUMBER(outputs!T28),IF(OR(AND(R$4="alta",outputs!T28&lt;R$3),AND(R$4="baja",outputs!T28&gt;R$3)),1,0),0)</f>
        <v>0</v>
      </c>
      <c r="S22">
        <f>IF(ISNUMBER(outputs!U28),IF(OR(AND(S$4="alta",outputs!U28&lt;S$3),AND(S$4="baja",outputs!U28&gt;S$3)),1,0),0)</f>
        <v>0</v>
      </c>
      <c r="T22">
        <f>IF(ISNUMBER(outputs!V28),IF(OR(AND(T$4="alta",outputs!V28&lt;T$3),AND(T$4="baja",outputs!V28&gt;T$3)),1,0),0)</f>
        <v>0</v>
      </c>
      <c r="U22">
        <f>IF(ISNUMBER(outputs!W28),IF(OR(AND(U$4="alta",outputs!W28&lt;U$3),AND(U$4="baja",outputs!W28&gt;U$3)),1,0),0)</f>
        <v>0</v>
      </c>
      <c r="V22">
        <f>IF(ISNUMBER(outputs!X28),IF(OR(AND(V$4="alta",outputs!X28&lt;V$3),AND(V$4="baja",outputs!X28&gt;V$3)),1,0),0)</f>
        <v>0</v>
      </c>
      <c r="W22">
        <f>IF(ISNUMBER(outputs!Y28),IF(OR(AND(W$4="alta",outputs!Y28&lt;W$3),AND(W$4="baja",outputs!Y28&gt;W$3)),1,0),0)</f>
        <v>0</v>
      </c>
      <c r="X22">
        <f>IF(ISNUMBER(outputs!Z28),IF(OR(AND(X$4="alta",outputs!Z28&lt;X$3),AND(X$4="baja",outputs!Z28&gt;X$3)),1,0),0)</f>
        <v>0</v>
      </c>
      <c r="Y22">
        <f>IF(ISNUMBER(outputs!AA28),IF(OR(AND(Y$4="alta",outputs!AA28&lt;Y$3),AND(Y$4="baja",outputs!AA28&gt;Y$3)),1,0),0)</f>
        <v>0</v>
      </c>
      <c r="Z22">
        <f>IF(ISNUMBER(outputs!AB28),IF(OR(AND(Z$4="alta",outputs!AB28&lt;Z$3),AND(Z$4="baja",outputs!AB28&gt;Z$3)),1,0),0)</f>
        <v>0</v>
      </c>
      <c r="AA22">
        <f>IF(ISNUMBER(outputs!AC28),IF(OR(AND(AA$4="alta",outputs!AC28&lt;AA$3),AND(AA$4="baja",outputs!AC28&gt;AA$3)),1,0),0)</f>
        <v>0</v>
      </c>
      <c r="AB22">
        <f>IF(ISNUMBER(outputs!AD28),IF(OR(AND(AB$4="alta",outputs!AD28&lt;AB$3),AND(AB$4="baja",outputs!AD28&gt;AB$3)),1,0),0)</f>
        <v>0</v>
      </c>
      <c r="AC22">
        <f>IF(ISNUMBER(outputs!AE28),IF(OR(AND(AC$4="alta",outputs!AE28&lt;AC$3),AND(AC$4="baja",outputs!AE28&gt;AC$3)),1,0),0)</f>
        <v>0</v>
      </c>
      <c r="AD22">
        <f>IF(ISNUMBER(outputs!AF28),IF(OR(AND(AD$4="alta",outputs!AF28&lt;AD$3),AND(AD$4="baja",outputs!AF28&gt;AD$3)),1,0),0)</f>
        <v>0</v>
      </c>
      <c r="AE22">
        <f>IF(ISNUMBER(outputs!AG28),IF(OR(AND(AE$4="alta",outputs!AG28&lt;AE$3),AND(AE$4="baja",outputs!AG28&gt;AE$3)),1,0),0)</f>
        <v>0</v>
      </c>
      <c r="AF22">
        <f>IF(ISNUMBER(outputs!AH28),IF(OR(AND(AF$4="alta",outputs!AH28&lt;AF$3),AND(AF$4="baja",outputs!AH28&gt;AF$3)),1,0),0)</f>
        <v>0</v>
      </c>
      <c r="AG22">
        <f>IF(ISNUMBER(outputs!AI28),IF(OR(AND(AG$4="alta",outputs!AI28&lt;AG$3),AND(AG$4="baja",outputs!AI28&gt;AG$3)),1,0),0)</f>
        <v>0</v>
      </c>
      <c r="AH22">
        <f>IF(ISNUMBER(outputs!AJ28),IF(OR(AND(AH$4="alta",outputs!AJ28&lt;AH$3),AND(AH$4="baja",outputs!AJ28&gt;AH$3)),1,0),0)</f>
        <v>0</v>
      </c>
      <c r="AI22">
        <f>IF(ISNUMBER(outputs!AK28),IF(OR(AND(AI$4="alta",outputs!AK28&lt;AI$3),AND(AI$4="baja",outputs!AK28&gt;AI$3)),1,0),0)</f>
        <v>0</v>
      </c>
      <c r="AJ22">
        <f>IF(ISNUMBER(outputs!AL28),IF(OR(AND(AJ$4="alta",outputs!AL28&lt;AJ$3),AND(AJ$4="baja",outputs!AL28&gt;AJ$3)),1,0),0)</f>
        <v>1</v>
      </c>
      <c r="AK22">
        <f>IF(ISNUMBER(outputs!AM28),IF(OR(AND(AK$4="alta",outputs!AM28&lt;AK$3),AND(AK$4="baja",outputs!AM28&gt;AK$3)),1,0),0)</f>
        <v>0</v>
      </c>
      <c r="AL22">
        <f>IF(ISNUMBER(outputs!AN28),IF(OR(AND(AL$4="alta",outputs!AN28&lt;AL$3),AND(AL$4="baja",outputs!AN28&gt;AL$3)),1,0),0)</f>
        <v>0</v>
      </c>
      <c r="AM22">
        <f>IF(ISNUMBER(outputs!AO28),IF(OR(AND(AM$4="alta",outputs!AO28&lt;AM$3),AND(AM$4="baja",outputs!AO28&gt;AM$3)),1,0),0)</f>
        <v>0</v>
      </c>
      <c r="AN22">
        <f>IF(ISNUMBER(outputs!AP28),IF(OR(AND(AN$4="alta",outputs!AP28&lt;AN$3),AND(AN$4="baja",outputs!AP28&gt;AN$3)),1,0),0)</f>
        <v>0</v>
      </c>
      <c r="AO22">
        <f>IF(ISNUMBER(outputs!AQ28),IF(OR(AND(AO$4="alta",outputs!AQ28&lt;AO$3),AND(AO$4="baja",outputs!AQ28&gt;AO$3)),1,0),0)</f>
        <v>0</v>
      </c>
      <c r="AP22" s="33">
        <f t="shared" si="0"/>
        <v>1</v>
      </c>
    </row>
    <row r="23" spans="1:42" ht="15">
      <c r="A23" t="str">
        <f>outputs!C29</f>
        <v>BOYACA</v>
      </c>
      <c r="B23">
        <f>IF(ISNUMBER(outputs!D29),IF(OR(AND(B$4="alta",outputs!D29&lt;B$3),AND(B$4="baja",outputs!D29&gt;B$3)),1,0),0)</f>
        <v>0</v>
      </c>
      <c r="C23">
        <f>IF(ISNUMBER(outputs!E29),IF(OR(AND(C$4="alta",outputs!E29&lt;C$3),AND(C$4="baja",outputs!E29&gt;C$3)),1,0),0)</f>
        <v>0</v>
      </c>
      <c r="D23">
        <f>IF(ISNUMBER(outputs!F29),IF(OR(AND(D$4="alta",outputs!F29&lt;D$3),AND(D$4="baja",outputs!F29&gt;D$3)),1,0),0)</f>
        <v>0</v>
      </c>
      <c r="E23">
        <f>IF(ISNUMBER(outputs!G29),IF(OR(AND(E$4="alta",outputs!G29&lt;E$3),AND(E$4="baja",outputs!G29&gt;E$3)),1,0),0)</f>
        <v>0</v>
      </c>
      <c r="F23">
        <f>IF(ISNUMBER(outputs!H29),IF(OR(AND(F$4="alta",outputs!H29&lt;F$3),AND(F$4="baja",outputs!H29&gt;F$3)),1,0),0)</f>
        <v>0</v>
      </c>
      <c r="G23">
        <f>IF(ISNUMBER(outputs!I29),IF(OR(AND(G$4="alta",outputs!I29&lt;G$3),AND(G$4="baja",outputs!I29&gt;G$3)),1,0),0)</f>
        <v>0</v>
      </c>
      <c r="H23">
        <f>IF(ISNUMBER(outputs!J29),IF(OR(AND(H$4="alta",outputs!J29&lt;H$3),AND(H$4="baja",outputs!J29&gt;H$3)),1,0),0)</f>
        <v>0</v>
      </c>
      <c r="I23">
        <f>IF(ISNUMBER(outputs!K29),IF(OR(AND(I$4="alta",outputs!K29&lt;I$3),AND(I$4="baja",outputs!K29&gt;I$3)),1,0),0)</f>
        <v>0</v>
      </c>
      <c r="J23">
        <f>IF(ISNUMBER(outputs!L29),IF(OR(AND(J$4="alta",outputs!L29&lt;J$3),AND(J$4="baja",outputs!L29&gt;J$3)),1,0),0)</f>
        <v>0</v>
      </c>
      <c r="K23">
        <f>IF(ISNUMBER(outputs!M29),IF(OR(AND(K$4="alta",outputs!M29&lt;K$3),AND(K$4="baja",outputs!M29&gt;K$3)),1,0),0)</f>
        <v>0</v>
      </c>
      <c r="L23">
        <f>IF(ISNUMBER(outputs!N29),IF(OR(AND(L$4="alta",outputs!N29&lt;L$3),AND(L$4="baja",outputs!N29&gt;L$3)),1,0),0)</f>
        <v>0</v>
      </c>
      <c r="M23">
        <f>IF(ISNUMBER(outputs!O29),IF(OR(AND(M$4="alta",outputs!O29&lt;M$3),AND(M$4="baja",outputs!O29&gt;M$3)),1,0),0)</f>
        <v>0</v>
      </c>
      <c r="N23">
        <f>IF(ISNUMBER(outputs!P29),IF(OR(AND(N$4="alta",outputs!P29&lt;N$3),AND(N$4="baja",outputs!P29&gt;N$3)),1,0),0)</f>
        <v>0</v>
      </c>
      <c r="O23">
        <f>IF(ISNUMBER(outputs!Q29),IF(OR(AND(O$4="alta",outputs!Q29&lt;O$3),AND(O$4="baja",outputs!Q29&gt;O$3)),1,0),0)</f>
        <v>0</v>
      </c>
      <c r="P23">
        <f>IF(ISNUMBER(outputs!R29),IF(OR(AND(P$4="alta",outputs!R29&lt;P$3),AND(P$4="baja",outputs!R29&gt;P$3)),1,0),0)</f>
        <v>0</v>
      </c>
      <c r="Q23">
        <f>IF(ISNUMBER(outputs!S29),IF(OR(AND(Q$4="alta",outputs!S29&lt;Q$3),AND(Q$4="baja",outputs!S29&gt;Q$3)),1,0),0)</f>
        <v>0</v>
      </c>
      <c r="R23">
        <f>IF(ISNUMBER(outputs!T29),IF(OR(AND(R$4="alta",outputs!T29&lt;R$3),AND(R$4="baja",outputs!T29&gt;R$3)),1,0),0)</f>
        <v>0</v>
      </c>
      <c r="S23">
        <f>IF(ISNUMBER(outputs!U29),IF(OR(AND(S$4="alta",outputs!U29&lt;S$3),AND(S$4="baja",outputs!U29&gt;S$3)),1,0),0)</f>
        <v>0</v>
      </c>
      <c r="T23">
        <f>IF(ISNUMBER(outputs!V29),IF(OR(AND(T$4="alta",outputs!V29&lt;T$3),AND(T$4="baja",outputs!V29&gt;T$3)),1,0),0)</f>
        <v>0</v>
      </c>
      <c r="U23">
        <f>IF(ISNUMBER(outputs!W29),IF(OR(AND(U$4="alta",outputs!W29&lt;U$3),AND(U$4="baja",outputs!W29&gt;U$3)),1,0),0)</f>
        <v>1</v>
      </c>
      <c r="V23">
        <f>IF(ISNUMBER(outputs!X29),IF(OR(AND(V$4="alta",outputs!X29&lt;V$3),AND(V$4="baja",outputs!X29&gt;V$3)),1,0),0)</f>
        <v>0</v>
      </c>
      <c r="W23">
        <f>IF(ISNUMBER(outputs!Y29),IF(OR(AND(W$4="alta",outputs!Y29&lt;W$3),AND(W$4="baja",outputs!Y29&gt;W$3)),1,0),0)</f>
        <v>0</v>
      </c>
      <c r="X23">
        <f>IF(ISNUMBER(outputs!Z29),IF(OR(AND(X$4="alta",outputs!Z29&lt;X$3),AND(X$4="baja",outputs!Z29&gt;X$3)),1,0),0)</f>
        <v>0</v>
      </c>
      <c r="Y23">
        <f>IF(ISNUMBER(outputs!AA29),IF(OR(AND(Y$4="alta",outputs!AA29&lt;Y$3),AND(Y$4="baja",outputs!AA29&gt;Y$3)),1,0),0)</f>
        <v>0</v>
      </c>
      <c r="Z23">
        <f>IF(ISNUMBER(outputs!AB29),IF(OR(AND(Z$4="alta",outputs!AB29&lt;Z$3),AND(Z$4="baja",outputs!AB29&gt;Z$3)),1,0),0)</f>
        <v>0</v>
      </c>
      <c r="AA23">
        <f>IF(ISNUMBER(outputs!AC29),IF(OR(AND(AA$4="alta",outputs!AC29&lt;AA$3),AND(AA$4="baja",outputs!AC29&gt;AA$3)),1,0),0)</f>
        <v>0</v>
      </c>
      <c r="AB23">
        <f>IF(ISNUMBER(outputs!AD29),IF(OR(AND(AB$4="alta",outputs!AD29&lt;AB$3),AND(AB$4="baja",outputs!AD29&gt;AB$3)),1,0),0)</f>
        <v>0</v>
      </c>
      <c r="AC23">
        <f>IF(ISNUMBER(outputs!AE29),IF(OR(AND(AC$4="alta",outputs!AE29&lt;AC$3),AND(AC$4="baja",outputs!AE29&gt;AC$3)),1,0),0)</f>
        <v>0</v>
      </c>
      <c r="AD23">
        <f>IF(ISNUMBER(outputs!AF29),IF(OR(AND(AD$4="alta",outputs!AF29&lt;AD$3),AND(AD$4="baja",outputs!AF29&gt;AD$3)),1,0),0)</f>
        <v>0</v>
      </c>
      <c r="AE23">
        <f>IF(ISNUMBER(outputs!AG29),IF(OR(AND(AE$4="alta",outputs!AG29&lt;AE$3),AND(AE$4="baja",outputs!AG29&gt;AE$3)),1,0),0)</f>
        <v>0</v>
      </c>
      <c r="AF23">
        <f>IF(ISNUMBER(outputs!AH29),IF(OR(AND(AF$4="alta",outputs!AH29&lt;AF$3),AND(AF$4="baja",outputs!AH29&gt;AF$3)),1,0),0)</f>
        <v>0</v>
      </c>
      <c r="AG23">
        <f>IF(ISNUMBER(outputs!AI29),IF(OR(AND(AG$4="alta",outputs!AI29&lt;AG$3),AND(AG$4="baja",outputs!AI29&gt;AG$3)),1,0),0)</f>
        <v>0</v>
      </c>
      <c r="AH23">
        <f>IF(ISNUMBER(outputs!AJ29),IF(OR(AND(AH$4="alta",outputs!AJ29&lt;AH$3),AND(AH$4="baja",outputs!AJ29&gt;AH$3)),1,0),0)</f>
        <v>0</v>
      </c>
      <c r="AI23">
        <f>IF(ISNUMBER(outputs!AK29),IF(OR(AND(AI$4="alta",outputs!AK29&lt;AI$3),AND(AI$4="baja",outputs!AK29&gt;AI$3)),1,0),0)</f>
        <v>0</v>
      </c>
      <c r="AJ23">
        <f>IF(ISNUMBER(outputs!AL29),IF(OR(AND(AJ$4="alta",outputs!AL29&lt;AJ$3),AND(AJ$4="baja",outputs!AL29&gt;AJ$3)),1,0),0)</f>
        <v>0</v>
      </c>
      <c r="AK23">
        <f>IF(ISNUMBER(outputs!AM29),IF(OR(AND(AK$4="alta",outputs!AM29&lt;AK$3),AND(AK$4="baja",outputs!AM29&gt;AK$3)),1,0),0)</f>
        <v>0</v>
      </c>
      <c r="AL23">
        <f>IF(ISNUMBER(outputs!AN29),IF(OR(AND(AL$4="alta",outputs!AN29&lt;AL$3),AND(AL$4="baja",outputs!AN29&gt;AL$3)),1,0),0)</f>
        <v>0</v>
      </c>
      <c r="AM23">
        <f>IF(ISNUMBER(outputs!AO29),IF(OR(AND(AM$4="alta",outputs!AO29&lt;AM$3),AND(AM$4="baja",outputs!AO29&gt;AM$3)),1,0),0)</f>
        <v>0</v>
      </c>
      <c r="AN23">
        <f>IF(ISNUMBER(outputs!AP29),IF(OR(AND(AN$4="alta",outputs!AP29&lt;AN$3),AND(AN$4="baja",outputs!AP29&gt;AN$3)),1,0),0)</f>
        <v>0</v>
      </c>
      <c r="AO23">
        <f>IF(ISNUMBER(outputs!AQ29),IF(OR(AND(AO$4="alta",outputs!AQ29&lt;AO$3),AND(AO$4="baja",outputs!AQ29&gt;AO$3)),1,0),0)</f>
        <v>0</v>
      </c>
      <c r="AP23" s="33">
        <f t="shared" si="0"/>
        <v>1</v>
      </c>
    </row>
    <row r="24" spans="1:42" ht="15">
      <c r="A24" t="str">
        <f>outputs!C30</f>
        <v>CESAR</v>
      </c>
      <c r="B24">
        <f>IF(ISNUMBER(outputs!D30),IF(OR(AND(B$4="alta",outputs!D30&lt;B$3),AND(B$4="baja",outputs!D30&gt;B$3)),1,0),0)</f>
        <v>0</v>
      </c>
      <c r="C24">
        <f>IF(ISNUMBER(outputs!E30),IF(OR(AND(C$4="alta",outputs!E30&lt;C$3),AND(C$4="baja",outputs!E30&gt;C$3)),1,0),0)</f>
        <v>0</v>
      </c>
      <c r="D24">
        <f>IF(ISNUMBER(outputs!F30),IF(OR(AND(D$4="alta",outputs!F30&lt;D$3),AND(D$4="baja",outputs!F30&gt;D$3)),1,0),0)</f>
        <v>0</v>
      </c>
      <c r="E24">
        <f>IF(ISNUMBER(outputs!G30),IF(OR(AND(E$4="alta",outputs!G30&lt;E$3),AND(E$4="baja",outputs!G30&gt;E$3)),1,0),0)</f>
        <v>0</v>
      </c>
      <c r="F24">
        <f>IF(ISNUMBER(outputs!H30),IF(OR(AND(F$4="alta",outputs!H30&lt;F$3),AND(F$4="baja",outputs!H30&gt;F$3)),1,0),0)</f>
        <v>0</v>
      </c>
      <c r="G24">
        <f>IF(ISNUMBER(outputs!I30),IF(OR(AND(G$4="alta",outputs!I30&lt;G$3),AND(G$4="baja",outputs!I30&gt;G$3)),1,0),0)</f>
        <v>0</v>
      </c>
      <c r="H24">
        <f>IF(ISNUMBER(outputs!J30),IF(OR(AND(H$4="alta",outputs!J30&lt;H$3),AND(H$4="baja",outputs!J30&gt;H$3)),1,0),0)</f>
        <v>0</v>
      </c>
      <c r="I24">
        <f>IF(ISNUMBER(outputs!K30),IF(OR(AND(I$4="alta",outputs!K30&lt;I$3),AND(I$4="baja",outputs!K30&gt;I$3)),1,0),0)</f>
        <v>0</v>
      </c>
      <c r="J24">
        <f>IF(ISNUMBER(outputs!L30),IF(OR(AND(J$4="alta",outputs!L30&lt;J$3),AND(J$4="baja",outputs!L30&gt;J$3)),1,0),0)</f>
        <v>0</v>
      </c>
      <c r="K24">
        <f>IF(ISNUMBER(outputs!M30),IF(OR(AND(K$4="alta",outputs!M30&lt;K$3),AND(K$4="baja",outputs!M30&gt;K$3)),1,0),0)</f>
        <v>0</v>
      </c>
      <c r="L24">
        <f>IF(ISNUMBER(outputs!N30),IF(OR(AND(L$4="alta",outputs!N30&lt;L$3),AND(L$4="baja",outputs!N30&gt;L$3)),1,0),0)</f>
        <v>0</v>
      </c>
      <c r="M24">
        <f>IF(ISNUMBER(outputs!O30),IF(OR(AND(M$4="alta",outputs!O30&lt;M$3),AND(M$4="baja",outputs!O30&gt;M$3)),1,0),0)</f>
        <v>0</v>
      </c>
      <c r="N24">
        <f>IF(ISNUMBER(outputs!P30),IF(OR(AND(N$4="alta",outputs!P30&lt;N$3),AND(N$4="baja",outputs!P30&gt;N$3)),1,0),0)</f>
        <v>0</v>
      </c>
      <c r="O24">
        <f>IF(ISNUMBER(outputs!Q30),IF(OR(AND(O$4="alta",outputs!Q30&lt;O$3),AND(O$4="baja",outputs!Q30&gt;O$3)),1,0),0)</f>
        <v>0</v>
      </c>
      <c r="P24">
        <f>IF(ISNUMBER(outputs!R30),IF(OR(AND(P$4="alta",outputs!R30&lt;P$3),AND(P$4="baja",outputs!R30&gt;P$3)),1,0),0)</f>
        <v>0</v>
      </c>
      <c r="Q24">
        <f>IF(ISNUMBER(outputs!S30),IF(OR(AND(Q$4="alta",outputs!S30&lt;Q$3),AND(Q$4="baja",outputs!S30&gt;Q$3)),1,0),0)</f>
        <v>0</v>
      </c>
      <c r="R24">
        <f>IF(ISNUMBER(outputs!T30),IF(OR(AND(R$4="alta",outputs!T30&lt;R$3),AND(R$4="baja",outputs!T30&gt;R$3)),1,0),0)</f>
        <v>0</v>
      </c>
      <c r="S24">
        <f>IF(ISNUMBER(outputs!U30),IF(OR(AND(S$4="alta",outputs!U30&lt;S$3),AND(S$4="baja",outputs!U30&gt;S$3)),1,0),0)</f>
        <v>0</v>
      </c>
      <c r="T24">
        <f>IF(ISNUMBER(outputs!V30),IF(OR(AND(T$4="alta",outputs!V30&lt;T$3),AND(T$4="baja",outputs!V30&gt;T$3)),1,0),0)</f>
        <v>0</v>
      </c>
      <c r="U24">
        <f>IF(ISNUMBER(outputs!W30),IF(OR(AND(U$4="alta",outputs!W30&lt;U$3),AND(U$4="baja",outputs!W30&gt;U$3)),1,0),0)</f>
        <v>0</v>
      </c>
      <c r="V24">
        <f>IF(ISNUMBER(outputs!X30),IF(OR(AND(V$4="alta",outputs!X30&lt;V$3),AND(V$4="baja",outputs!X30&gt;V$3)),1,0),0)</f>
        <v>0</v>
      </c>
      <c r="W24">
        <f>IF(ISNUMBER(outputs!Y30),IF(OR(AND(W$4="alta",outputs!Y30&lt;W$3),AND(W$4="baja",outputs!Y30&gt;W$3)),1,0),0)</f>
        <v>0</v>
      </c>
      <c r="X24">
        <f>IF(ISNUMBER(outputs!Z30),IF(OR(AND(X$4="alta",outputs!Z30&lt;X$3),AND(X$4="baja",outputs!Z30&gt;X$3)),1,0),0)</f>
        <v>0</v>
      </c>
      <c r="Y24">
        <f>IF(ISNUMBER(outputs!AA30),IF(OR(AND(Y$4="alta",outputs!AA30&lt;Y$3),AND(Y$4="baja",outputs!AA30&gt;Y$3)),1,0),0)</f>
        <v>0</v>
      </c>
      <c r="Z24">
        <f>IF(ISNUMBER(outputs!AB30),IF(OR(AND(Z$4="alta",outputs!AB30&lt;Z$3),AND(Z$4="baja",outputs!AB30&gt;Z$3)),1,0),0)</f>
        <v>0</v>
      </c>
      <c r="AA24">
        <f>IF(ISNUMBER(outputs!AC30),IF(OR(AND(AA$4="alta",outputs!AC30&lt;AA$3),AND(AA$4="baja",outputs!AC30&gt;AA$3)),1,0),0)</f>
        <v>0</v>
      </c>
      <c r="AB24">
        <f>IF(ISNUMBER(outputs!AD30),IF(OR(AND(AB$4="alta",outputs!AD30&lt;AB$3),AND(AB$4="baja",outputs!AD30&gt;AB$3)),1,0),0)</f>
        <v>0</v>
      </c>
      <c r="AC24">
        <f>IF(ISNUMBER(outputs!AE30),IF(OR(AND(AC$4="alta",outputs!AE30&lt;AC$3),AND(AC$4="baja",outputs!AE30&gt;AC$3)),1,0),0)</f>
        <v>0</v>
      </c>
      <c r="AD24">
        <f>IF(ISNUMBER(outputs!AF30),IF(OR(AND(AD$4="alta",outputs!AF30&lt;AD$3),AND(AD$4="baja",outputs!AF30&gt;AD$3)),1,0),0)</f>
        <v>0</v>
      </c>
      <c r="AE24">
        <f>IF(ISNUMBER(outputs!AG30),IF(OR(AND(AE$4="alta",outputs!AG30&lt;AE$3),AND(AE$4="baja",outputs!AG30&gt;AE$3)),1,0),0)</f>
        <v>0</v>
      </c>
      <c r="AF24">
        <f>IF(ISNUMBER(outputs!AH30),IF(OR(AND(AF$4="alta",outputs!AH30&lt;AF$3),AND(AF$4="baja",outputs!AH30&gt;AF$3)),1,0),0)</f>
        <v>0</v>
      </c>
      <c r="AG24">
        <f>IF(ISNUMBER(outputs!AI30),IF(OR(AND(AG$4="alta",outputs!AI30&lt;AG$3),AND(AG$4="baja",outputs!AI30&gt;AG$3)),1,0),0)</f>
        <v>0</v>
      </c>
      <c r="AH24">
        <f>IF(ISNUMBER(outputs!AJ30),IF(OR(AND(AH$4="alta",outputs!AJ30&lt;AH$3),AND(AH$4="baja",outputs!AJ30&gt;AH$3)),1,0),0)</f>
        <v>0</v>
      </c>
      <c r="AI24">
        <f>IF(ISNUMBER(outputs!AK30),IF(OR(AND(AI$4="alta",outputs!AK30&lt;AI$3),AND(AI$4="baja",outputs!AK30&gt;AI$3)),1,0),0)</f>
        <v>0</v>
      </c>
      <c r="AJ24">
        <f>IF(ISNUMBER(outputs!AL30),IF(OR(AND(AJ$4="alta",outputs!AL30&lt;AJ$3),AND(AJ$4="baja",outputs!AL30&gt;AJ$3)),1,0),0)</f>
        <v>0</v>
      </c>
      <c r="AK24">
        <f>IF(ISNUMBER(outputs!AM30),IF(OR(AND(AK$4="alta",outputs!AM30&lt;AK$3),AND(AK$4="baja",outputs!AM30&gt;AK$3)),1,0),0)</f>
        <v>0</v>
      </c>
      <c r="AL24">
        <f>IF(ISNUMBER(outputs!AN30),IF(OR(AND(AL$4="alta",outputs!AN30&lt;AL$3),AND(AL$4="baja",outputs!AN30&gt;AL$3)),1,0),0)</f>
        <v>0</v>
      </c>
      <c r="AM24">
        <f>IF(ISNUMBER(outputs!AO30),IF(OR(AND(AM$4="alta",outputs!AO30&lt;AM$3),AND(AM$4="baja",outputs!AO30&gt;AM$3)),1,0),0)</f>
        <v>0</v>
      </c>
      <c r="AN24">
        <f>IF(ISNUMBER(outputs!AP30),IF(OR(AND(AN$4="alta",outputs!AP30&lt;AN$3),AND(AN$4="baja",outputs!AP30&gt;AN$3)),1,0),0)</f>
        <v>0</v>
      </c>
      <c r="AO24">
        <f>IF(ISNUMBER(outputs!AQ30),IF(OR(AND(AO$4="alta",outputs!AQ30&lt;AO$3),AND(AO$4="baja",outputs!AQ30&gt;AO$3)),1,0),0)</f>
        <v>0</v>
      </c>
      <c r="AP24" s="33">
        <f t="shared" si="0"/>
        <v>0</v>
      </c>
    </row>
    <row r="25" spans="1:42" ht="15">
      <c r="A25" t="str">
        <f>outputs!C31</f>
        <v>META</v>
      </c>
      <c r="B25">
        <f>IF(ISNUMBER(outputs!D31),IF(OR(AND(B$4="alta",outputs!D31&lt;B$3),AND(B$4="baja",outputs!D31&gt;B$3)),1,0),0)</f>
        <v>0</v>
      </c>
      <c r="C25">
        <f>IF(ISNUMBER(outputs!E31),IF(OR(AND(C$4="alta",outputs!E31&lt;C$3),AND(C$4="baja",outputs!E31&gt;C$3)),1,0),0)</f>
        <v>0</v>
      </c>
      <c r="D25">
        <f>IF(ISNUMBER(outputs!F31),IF(OR(AND(D$4="alta",outputs!F31&lt;D$3),AND(D$4="baja",outputs!F31&gt;D$3)),1,0),0)</f>
        <v>0</v>
      </c>
      <c r="E25">
        <f>IF(ISNUMBER(outputs!G31),IF(OR(AND(E$4="alta",outputs!G31&lt;E$3),AND(E$4="baja",outputs!G31&gt;E$3)),1,0),0)</f>
        <v>0</v>
      </c>
      <c r="F25">
        <f>IF(ISNUMBER(outputs!H31),IF(OR(AND(F$4="alta",outputs!H31&lt;F$3),AND(F$4="baja",outputs!H31&gt;F$3)),1,0),0)</f>
        <v>0</v>
      </c>
      <c r="G25">
        <f>IF(ISNUMBER(outputs!I31),IF(OR(AND(G$4="alta",outputs!I31&lt;G$3),AND(G$4="baja",outputs!I31&gt;G$3)),1,0),0)</f>
        <v>0</v>
      </c>
      <c r="H25">
        <f>IF(ISNUMBER(outputs!J31),IF(OR(AND(H$4="alta",outputs!J31&lt;H$3),AND(H$4="baja",outputs!J31&gt;H$3)),1,0),0)</f>
        <v>0</v>
      </c>
      <c r="I25">
        <f>IF(ISNUMBER(outputs!K31),IF(OR(AND(I$4="alta",outputs!K31&lt;I$3),AND(I$4="baja",outputs!K31&gt;I$3)),1,0),0)</f>
        <v>0</v>
      </c>
      <c r="J25">
        <f>IF(ISNUMBER(outputs!L31),IF(OR(AND(J$4="alta",outputs!L31&lt;J$3),AND(J$4="baja",outputs!L31&gt;J$3)),1,0),0)</f>
        <v>0</v>
      </c>
      <c r="K25">
        <f>IF(ISNUMBER(outputs!M31),IF(OR(AND(K$4="alta",outputs!M31&lt;K$3),AND(K$4="baja",outputs!M31&gt;K$3)),1,0),0)</f>
        <v>0</v>
      </c>
      <c r="L25">
        <f>IF(ISNUMBER(outputs!N31),IF(OR(AND(L$4="alta",outputs!N31&lt;L$3),AND(L$4="baja",outputs!N31&gt;L$3)),1,0),0)</f>
        <v>0</v>
      </c>
      <c r="M25">
        <f>IF(ISNUMBER(outputs!O31),IF(OR(AND(M$4="alta",outputs!O31&lt;M$3),AND(M$4="baja",outputs!O31&gt;M$3)),1,0),0)</f>
        <v>0</v>
      </c>
      <c r="N25">
        <f>IF(ISNUMBER(outputs!P31),IF(OR(AND(N$4="alta",outputs!P31&lt;N$3),AND(N$4="baja",outputs!P31&gt;N$3)),1,0),0)</f>
        <v>0</v>
      </c>
      <c r="O25">
        <f>IF(ISNUMBER(outputs!Q31),IF(OR(AND(O$4="alta",outputs!Q31&lt;O$3),AND(O$4="baja",outputs!Q31&gt;O$3)),1,0),0)</f>
        <v>0</v>
      </c>
      <c r="P25">
        <f>IF(ISNUMBER(outputs!R31),IF(OR(AND(P$4="alta",outputs!R31&lt;P$3),AND(P$4="baja",outputs!R31&gt;P$3)),1,0),0)</f>
        <v>0</v>
      </c>
      <c r="Q25">
        <f>IF(ISNUMBER(outputs!S31),IF(OR(AND(Q$4="alta",outputs!S31&lt;Q$3),AND(Q$4="baja",outputs!S31&gt;Q$3)),1,0),0)</f>
        <v>0</v>
      </c>
      <c r="R25">
        <f>IF(ISNUMBER(outputs!T31),IF(OR(AND(R$4="alta",outputs!T31&lt;R$3),AND(R$4="baja",outputs!T31&gt;R$3)),1,0),0)</f>
        <v>0</v>
      </c>
      <c r="S25">
        <f>IF(ISNUMBER(outputs!U31),IF(OR(AND(S$4="alta",outputs!U31&lt;S$3),AND(S$4="baja",outputs!U31&gt;S$3)),1,0),0)</f>
        <v>0</v>
      </c>
      <c r="T25">
        <f>IF(ISNUMBER(outputs!V31),IF(OR(AND(T$4="alta",outputs!V31&lt;T$3),AND(T$4="baja",outputs!V31&gt;T$3)),1,0),0)</f>
        <v>0</v>
      </c>
      <c r="U25">
        <f>IF(ISNUMBER(outputs!W31),IF(OR(AND(U$4="alta",outputs!W31&lt;U$3),AND(U$4="baja",outputs!W31&gt;U$3)),1,0),0)</f>
        <v>0</v>
      </c>
      <c r="V25">
        <f>IF(ISNUMBER(outputs!X31),IF(OR(AND(V$4="alta",outputs!X31&lt;V$3),AND(V$4="baja",outputs!X31&gt;V$3)),1,0),0)</f>
        <v>0</v>
      </c>
      <c r="W25">
        <f>IF(ISNUMBER(outputs!Y31),IF(OR(AND(W$4="alta",outputs!Y31&lt;W$3),AND(W$4="baja",outputs!Y31&gt;W$3)),1,0),0)</f>
        <v>0</v>
      </c>
      <c r="X25">
        <f>IF(ISNUMBER(outputs!Z31),IF(OR(AND(X$4="alta",outputs!Z31&lt;X$3),AND(X$4="baja",outputs!Z31&gt;X$3)),1,0),0)</f>
        <v>0</v>
      </c>
      <c r="Y25">
        <f>IF(ISNUMBER(outputs!AA31),IF(OR(AND(Y$4="alta",outputs!AA31&lt;Y$3),AND(Y$4="baja",outputs!AA31&gt;Y$3)),1,0),0)</f>
        <v>0</v>
      </c>
      <c r="Z25">
        <f>IF(ISNUMBER(outputs!AB31),IF(OR(AND(Z$4="alta",outputs!AB31&lt;Z$3),AND(Z$4="baja",outputs!AB31&gt;Z$3)),1,0),0)</f>
        <v>0</v>
      </c>
      <c r="AA25">
        <f>IF(ISNUMBER(outputs!AC31),IF(OR(AND(AA$4="alta",outputs!AC31&lt;AA$3),AND(AA$4="baja",outputs!AC31&gt;AA$3)),1,0),0)</f>
        <v>0</v>
      </c>
      <c r="AB25">
        <f>IF(ISNUMBER(outputs!AD31),IF(OR(AND(AB$4="alta",outputs!AD31&lt;AB$3),AND(AB$4="baja",outputs!AD31&gt;AB$3)),1,0),0)</f>
        <v>0</v>
      </c>
      <c r="AC25">
        <f>IF(ISNUMBER(outputs!AE31),IF(OR(AND(AC$4="alta",outputs!AE31&lt;AC$3),AND(AC$4="baja",outputs!AE31&gt;AC$3)),1,0),0)</f>
        <v>0</v>
      </c>
      <c r="AD25">
        <f>IF(ISNUMBER(outputs!AF31),IF(OR(AND(AD$4="alta",outputs!AF31&lt;AD$3),AND(AD$4="baja",outputs!AF31&gt;AD$3)),1,0),0)</f>
        <v>0</v>
      </c>
      <c r="AE25">
        <f>IF(ISNUMBER(outputs!AG31),IF(OR(AND(AE$4="alta",outputs!AG31&lt;AE$3),AND(AE$4="baja",outputs!AG31&gt;AE$3)),1,0),0)</f>
        <v>0</v>
      </c>
      <c r="AF25">
        <f>IF(ISNUMBER(outputs!AH31),IF(OR(AND(AF$4="alta",outputs!AH31&lt;AF$3),AND(AF$4="baja",outputs!AH31&gt;AF$3)),1,0),0)</f>
        <v>0</v>
      </c>
      <c r="AG25">
        <f>IF(ISNUMBER(outputs!AI31),IF(OR(AND(AG$4="alta",outputs!AI31&lt;AG$3),AND(AG$4="baja",outputs!AI31&gt;AG$3)),1,0),0)</f>
        <v>0</v>
      </c>
      <c r="AH25">
        <f>IF(ISNUMBER(outputs!AJ31),IF(OR(AND(AH$4="alta",outputs!AJ31&lt;AH$3),AND(AH$4="baja",outputs!AJ31&gt;AH$3)),1,0),0)</f>
        <v>0</v>
      </c>
      <c r="AI25">
        <f>IF(ISNUMBER(outputs!AK31),IF(OR(AND(AI$4="alta",outputs!AK31&lt;AI$3),AND(AI$4="baja",outputs!AK31&gt;AI$3)),1,0),0)</f>
        <v>0</v>
      </c>
      <c r="AJ25">
        <f>IF(ISNUMBER(outputs!AL31),IF(OR(AND(AJ$4="alta",outputs!AL31&lt;AJ$3),AND(AJ$4="baja",outputs!AL31&gt;AJ$3)),1,0),0)</f>
        <v>0</v>
      </c>
      <c r="AK25">
        <f>IF(ISNUMBER(outputs!AM31),IF(OR(AND(AK$4="alta",outputs!AM31&lt;AK$3),AND(AK$4="baja",outputs!AM31&gt;AK$3)),1,0),0)</f>
        <v>0</v>
      </c>
      <c r="AL25">
        <f>IF(ISNUMBER(outputs!AN31),IF(OR(AND(AL$4="alta",outputs!AN31&lt;AL$3),AND(AL$4="baja",outputs!AN31&gt;AL$3)),1,0),0)</f>
        <v>0</v>
      </c>
      <c r="AM25">
        <f>IF(ISNUMBER(outputs!AO31),IF(OR(AND(AM$4="alta",outputs!AO31&lt;AM$3),AND(AM$4="baja",outputs!AO31&gt;AM$3)),1,0),0)</f>
        <v>1</v>
      </c>
      <c r="AN25">
        <f>IF(ISNUMBER(outputs!AP31),IF(OR(AND(AN$4="alta",outputs!AP31&lt;AN$3),AND(AN$4="baja",outputs!AP31&gt;AN$3)),1,0),0)</f>
        <v>0</v>
      </c>
      <c r="AO25">
        <f>IF(ISNUMBER(outputs!AQ31),IF(OR(AND(AO$4="alta",outputs!AQ31&lt;AO$3),AND(AO$4="baja",outputs!AQ31&gt;AO$3)),1,0),0)</f>
        <v>0</v>
      </c>
      <c r="AP25" s="33">
        <f t="shared" si="0"/>
        <v>1</v>
      </c>
    </row>
    <row r="26" spans="1:42" ht="15">
      <c r="A26" t="str">
        <f>outputs!C32</f>
        <v>N, DE SANTANDER</v>
      </c>
      <c r="B26">
        <f>IF(ISNUMBER(outputs!D32),IF(OR(AND(B$4="alta",outputs!D32&lt;B$3),AND(B$4="baja",outputs!D32&gt;B$3)),1,0),0)</f>
        <v>0</v>
      </c>
      <c r="C26">
        <f>IF(ISNUMBER(outputs!E32),IF(OR(AND(C$4="alta",outputs!E32&lt;C$3),AND(C$4="baja",outputs!E32&gt;C$3)),1,0),0)</f>
        <v>0</v>
      </c>
      <c r="D26">
        <f>IF(ISNUMBER(outputs!F32),IF(OR(AND(D$4="alta",outputs!F32&lt;D$3),AND(D$4="baja",outputs!F32&gt;D$3)),1,0),0)</f>
        <v>0</v>
      </c>
      <c r="E26">
        <f>IF(ISNUMBER(outputs!G32),IF(OR(AND(E$4="alta",outputs!G32&lt;E$3),AND(E$4="baja",outputs!G32&gt;E$3)),1,0),0)</f>
        <v>0</v>
      </c>
      <c r="F26">
        <f>IF(ISNUMBER(outputs!H32),IF(OR(AND(F$4="alta",outputs!H32&lt;F$3),AND(F$4="baja",outputs!H32&gt;F$3)),1,0),0)</f>
        <v>0</v>
      </c>
      <c r="G26">
        <f>IF(ISNUMBER(outputs!I32),IF(OR(AND(G$4="alta",outputs!I32&lt;G$3),AND(G$4="baja",outputs!I32&gt;G$3)),1,0),0)</f>
        <v>0</v>
      </c>
      <c r="H26">
        <f>IF(ISNUMBER(outputs!J32),IF(OR(AND(H$4="alta",outputs!J32&lt;H$3),AND(H$4="baja",outputs!J32&gt;H$3)),1,0),0)</f>
        <v>0</v>
      </c>
      <c r="I26">
        <f>IF(ISNUMBER(outputs!K32),IF(OR(AND(I$4="alta",outputs!K32&lt;I$3),AND(I$4="baja",outputs!K32&gt;I$3)),1,0),0)</f>
        <v>0</v>
      </c>
      <c r="J26">
        <f>IF(ISNUMBER(outputs!L32),IF(OR(AND(J$4="alta",outputs!L32&lt;J$3),AND(J$4="baja",outputs!L32&gt;J$3)),1,0),0)</f>
        <v>0</v>
      </c>
      <c r="K26">
        <f>IF(ISNUMBER(outputs!M32),IF(OR(AND(K$4="alta",outputs!M32&lt;K$3),AND(K$4="baja",outputs!M32&gt;K$3)),1,0),0)</f>
        <v>0</v>
      </c>
      <c r="L26">
        <f>IF(ISNUMBER(outputs!N32),IF(OR(AND(L$4="alta",outputs!N32&lt;L$3),AND(L$4="baja",outputs!N32&gt;L$3)),1,0),0)</f>
        <v>0</v>
      </c>
      <c r="M26">
        <f>IF(ISNUMBER(outputs!O32),IF(OR(AND(M$4="alta",outputs!O32&lt;M$3),AND(M$4="baja",outputs!O32&gt;M$3)),1,0),0)</f>
        <v>0</v>
      </c>
      <c r="N26">
        <f>IF(ISNUMBER(outputs!P32),IF(OR(AND(N$4="alta",outputs!P32&lt;N$3),AND(N$4="baja",outputs!P32&gt;N$3)),1,0),0)</f>
        <v>0</v>
      </c>
      <c r="O26">
        <f>IF(ISNUMBER(outputs!Q32),IF(OR(AND(O$4="alta",outputs!Q32&lt;O$3),AND(O$4="baja",outputs!Q32&gt;O$3)),1,0),0)</f>
        <v>0</v>
      </c>
      <c r="P26">
        <f>IF(ISNUMBER(outputs!R32),IF(OR(AND(P$4="alta",outputs!R32&lt;P$3),AND(P$4="baja",outputs!R32&gt;P$3)),1,0),0)</f>
        <v>0</v>
      </c>
      <c r="Q26">
        <f>IF(ISNUMBER(outputs!S32),IF(OR(AND(Q$4="alta",outputs!S32&lt;Q$3),AND(Q$4="baja",outputs!S32&gt;Q$3)),1,0),0)</f>
        <v>0</v>
      </c>
      <c r="R26">
        <f>IF(ISNUMBER(outputs!T32),IF(OR(AND(R$4="alta",outputs!T32&lt;R$3),AND(R$4="baja",outputs!T32&gt;R$3)),1,0),0)</f>
        <v>0</v>
      </c>
      <c r="S26">
        <f>IF(ISNUMBER(outputs!U32),IF(OR(AND(S$4="alta",outputs!U32&lt;S$3),AND(S$4="baja",outputs!U32&gt;S$3)),1,0),0)</f>
        <v>0</v>
      </c>
      <c r="T26">
        <f>IF(ISNUMBER(outputs!V32),IF(OR(AND(T$4="alta",outputs!V32&lt;T$3),AND(T$4="baja",outputs!V32&gt;T$3)),1,0),0)</f>
        <v>0</v>
      </c>
      <c r="U26">
        <f>IF(ISNUMBER(outputs!W32),IF(OR(AND(U$4="alta",outputs!W32&lt;U$3),AND(U$4="baja",outputs!W32&gt;U$3)),1,0),0)</f>
        <v>0</v>
      </c>
      <c r="V26">
        <f>IF(ISNUMBER(outputs!X32),IF(OR(AND(V$4="alta",outputs!X32&lt;V$3),AND(V$4="baja",outputs!X32&gt;V$3)),1,0),0)</f>
        <v>0</v>
      </c>
      <c r="W26">
        <f>IF(ISNUMBER(outputs!Y32),IF(OR(AND(W$4="alta",outputs!Y32&lt;W$3),AND(W$4="baja",outputs!Y32&gt;W$3)),1,0),0)</f>
        <v>0</v>
      </c>
      <c r="X26">
        <f>IF(ISNUMBER(outputs!Z32),IF(OR(AND(X$4="alta",outputs!Z32&lt;X$3),AND(X$4="baja",outputs!Z32&gt;X$3)),1,0),0)</f>
        <v>0</v>
      </c>
      <c r="Y26">
        <f>IF(ISNUMBER(outputs!AA32),IF(OR(AND(Y$4="alta",outputs!AA32&lt;Y$3),AND(Y$4="baja",outputs!AA32&gt;Y$3)),1,0),0)</f>
        <v>0</v>
      </c>
      <c r="Z26">
        <f>IF(ISNUMBER(outputs!AB32),IF(OR(AND(Z$4="alta",outputs!AB32&lt;Z$3),AND(Z$4="baja",outputs!AB32&gt;Z$3)),1,0),0)</f>
        <v>0</v>
      </c>
      <c r="AA26">
        <f>IF(ISNUMBER(outputs!AC32),IF(OR(AND(AA$4="alta",outputs!AC32&lt;AA$3),AND(AA$4="baja",outputs!AC32&gt;AA$3)),1,0),0)</f>
        <v>0</v>
      </c>
      <c r="AB26">
        <f>IF(ISNUMBER(outputs!AD32),IF(OR(AND(AB$4="alta",outputs!AD32&lt;AB$3),AND(AB$4="baja",outputs!AD32&gt;AB$3)),1,0),0)</f>
        <v>0</v>
      </c>
      <c r="AC26">
        <f>IF(ISNUMBER(outputs!AE32),IF(OR(AND(AC$4="alta",outputs!AE32&lt;AC$3),AND(AC$4="baja",outputs!AE32&gt;AC$3)),1,0),0)</f>
        <v>0</v>
      </c>
      <c r="AD26">
        <f>IF(ISNUMBER(outputs!AF32),IF(OR(AND(AD$4="alta",outputs!AF32&lt;AD$3),AND(AD$4="baja",outputs!AF32&gt;AD$3)),1,0),0)</f>
        <v>0</v>
      </c>
      <c r="AE26">
        <f>IF(ISNUMBER(outputs!AG32),IF(OR(AND(AE$4="alta",outputs!AG32&lt;AE$3),AND(AE$4="baja",outputs!AG32&gt;AE$3)),1,0),0)</f>
        <v>0</v>
      </c>
      <c r="AF26">
        <f>IF(ISNUMBER(outputs!AH32),IF(OR(AND(AF$4="alta",outputs!AH32&lt;AF$3),AND(AF$4="baja",outputs!AH32&gt;AF$3)),1,0),0)</f>
        <v>0</v>
      </c>
      <c r="AG26">
        <f>IF(ISNUMBER(outputs!AI32),IF(OR(AND(AG$4="alta",outputs!AI32&lt;AG$3),AND(AG$4="baja",outputs!AI32&gt;AG$3)),1,0),0)</f>
        <v>0</v>
      </c>
      <c r="AH26">
        <f>IF(ISNUMBER(outputs!AJ32),IF(OR(AND(AH$4="alta",outputs!AJ32&lt;AH$3),AND(AH$4="baja",outputs!AJ32&gt;AH$3)),1,0),0)</f>
        <v>0</v>
      </c>
      <c r="AI26">
        <f>IF(ISNUMBER(outputs!AK32),IF(OR(AND(AI$4="alta",outputs!AK32&lt;AI$3),AND(AI$4="baja",outputs!AK32&gt;AI$3)),1,0),0)</f>
        <v>0</v>
      </c>
      <c r="AJ26">
        <f>IF(ISNUMBER(outputs!AL32),IF(OR(AND(AJ$4="alta",outputs!AL32&lt;AJ$3),AND(AJ$4="baja",outputs!AL32&gt;AJ$3)),1,0),0)</f>
        <v>0</v>
      </c>
      <c r="AK26">
        <f>IF(ISNUMBER(outputs!AM32),IF(OR(AND(AK$4="alta",outputs!AM32&lt;AK$3),AND(AK$4="baja",outputs!AM32&gt;AK$3)),1,0),0)</f>
        <v>0</v>
      </c>
      <c r="AL26">
        <f>IF(ISNUMBER(outputs!AN32),IF(OR(AND(AL$4="alta",outputs!AN32&lt;AL$3),AND(AL$4="baja",outputs!AN32&gt;AL$3)),1,0),0)</f>
        <v>0</v>
      </c>
      <c r="AM26">
        <f>IF(ISNUMBER(outputs!AO32),IF(OR(AND(AM$4="alta",outputs!AO32&lt;AM$3),AND(AM$4="baja",outputs!AO32&gt;AM$3)),1,0),0)</f>
        <v>0</v>
      </c>
      <c r="AN26">
        <f>IF(ISNUMBER(outputs!AP32),IF(OR(AND(AN$4="alta",outputs!AP32&lt;AN$3),AND(AN$4="baja",outputs!AP32&gt;AN$3)),1,0),0)</f>
        <v>0</v>
      </c>
      <c r="AO26">
        <f>IF(ISNUMBER(outputs!AQ32),IF(OR(AND(AO$4="alta",outputs!AQ32&lt;AO$3),AND(AO$4="baja",outputs!AQ32&gt;AO$3)),1,0),0)</f>
        <v>0</v>
      </c>
      <c r="AP26" s="33">
        <f t="shared" si="0"/>
        <v>0</v>
      </c>
    </row>
    <row r="27" spans="1:42" ht="15">
      <c r="A27" t="str">
        <f>outputs!C33</f>
        <v>SANTANDER</v>
      </c>
      <c r="B27">
        <f>IF(ISNUMBER(outputs!D33),IF(OR(AND(B$4="alta",outputs!D33&lt;B$3),AND(B$4="baja",outputs!D33&gt;B$3)),1,0),0)</f>
        <v>0</v>
      </c>
      <c r="C27">
        <f>IF(ISNUMBER(outputs!E33),IF(OR(AND(C$4="alta",outputs!E33&lt;C$3),AND(C$4="baja",outputs!E33&gt;C$3)),1,0),0)</f>
        <v>0</v>
      </c>
      <c r="D27">
        <f>IF(ISNUMBER(outputs!F33),IF(OR(AND(D$4="alta",outputs!F33&lt;D$3),AND(D$4="baja",outputs!F33&gt;D$3)),1,0),0)</f>
        <v>0</v>
      </c>
      <c r="E27">
        <f>IF(ISNUMBER(outputs!G33),IF(OR(AND(E$4="alta",outputs!G33&lt;E$3),AND(E$4="baja",outputs!G33&gt;E$3)),1,0),0)</f>
        <v>0</v>
      </c>
      <c r="F27">
        <f>IF(ISNUMBER(outputs!H33),IF(OR(AND(F$4="alta",outputs!H33&lt;F$3),AND(F$4="baja",outputs!H33&gt;F$3)),1,0),0)</f>
        <v>0</v>
      </c>
      <c r="G27">
        <f>IF(ISNUMBER(outputs!I33),IF(OR(AND(G$4="alta",outputs!I33&lt;G$3),AND(G$4="baja",outputs!I33&gt;G$3)),1,0),0)</f>
        <v>0</v>
      </c>
      <c r="H27">
        <f>IF(ISNUMBER(outputs!J33),IF(OR(AND(H$4="alta",outputs!J33&lt;H$3),AND(H$4="baja",outputs!J33&gt;H$3)),1,0),0)</f>
        <v>0</v>
      </c>
      <c r="I27">
        <f>IF(ISNUMBER(outputs!K33),IF(OR(AND(I$4="alta",outputs!K33&lt;I$3),AND(I$4="baja",outputs!K33&gt;I$3)),1,0),0)</f>
        <v>0</v>
      </c>
      <c r="J27">
        <f>IF(ISNUMBER(outputs!L33),IF(OR(AND(J$4="alta",outputs!L33&lt;J$3),AND(J$4="baja",outputs!L33&gt;J$3)),1,0),0)</f>
        <v>0</v>
      </c>
      <c r="K27">
        <f>IF(ISNUMBER(outputs!M33),IF(OR(AND(K$4="alta",outputs!M33&lt;K$3),AND(K$4="baja",outputs!M33&gt;K$3)),1,0),0)</f>
        <v>0</v>
      </c>
      <c r="L27">
        <f>IF(ISNUMBER(outputs!N33),IF(OR(AND(L$4="alta",outputs!N33&lt;L$3),AND(L$4="baja",outputs!N33&gt;L$3)),1,0),0)</f>
        <v>0</v>
      </c>
      <c r="M27">
        <f>IF(ISNUMBER(outputs!O33),IF(OR(AND(M$4="alta",outputs!O33&lt;M$3),AND(M$4="baja",outputs!O33&gt;M$3)),1,0),0)</f>
        <v>0</v>
      </c>
      <c r="N27">
        <f>IF(ISNUMBER(outputs!P33),IF(OR(AND(N$4="alta",outputs!P33&lt;N$3),AND(N$4="baja",outputs!P33&gt;N$3)),1,0),0)</f>
        <v>0</v>
      </c>
      <c r="O27">
        <f>IF(ISNUMBER(outputs!Q33),IF(OR(AND(O$4="alta",outputs!Q33&lt;O$3),AND(O$4="baja",outputs!Q33&gt;O$3)),1,0),0)</f>
        <v>0</v>
      </c>
      <c r="P27">
        <f>IF(ISNUMBER(outputs!R33),IF(OR(AND(P$4="alta",outputs!R33&lt;P$3),AND(P$4="baja",outputs!R33&gt;P$3)),1,0),0)</f>
        <v>0</v>
      </c>
      <c r="Q27">
        <f>IF(ISNUMBER(outputs!S33),IF(OR(AND(Q$4="alta",outputs!S33&lt;Q$3),AND(Q$4="baja",outputs!S33&gt;Q$3)),1,0),0)</f>
        <v>0</v>
      </c>
      <c r="R27">
        <f>IF(ISNUMBER(outputs!T33),IF(OR(AND(R$4="alta",outputs!T33&lt;R$3),AND(R$4="baja",outputs!T33&gt;R$3)),1,0),0)</f>
        <v>0</v>
      </c>
      <c r="S27">
        <f>IF(ISNUMBER(outputs!U33),IF(OR(AND(S$4="alta",outputs!U33&lt;S$3),AND(S$4="baja",outputs!U33&gt;S$3)),1,0),0)</f>
        <v>0</v>
      </c>
      <c r="T27">
        <f>IF(ISNUMBER(outputs!V33),IF(OR(AND(T$4="alta",outputs!V33&lt;T$3),AND(T$4="baja",outputs!V33&gt;T$3)),1,0),0)</f>
        <v>0</v>
      </c>
      <c r="U27">
        <f>IF(ISNUMBER(outputs!W33),IF(OR(AND(U$4="alta",outputs!W33&lt;U$3),AND(U$4="baja",outputs!W33&gt;U$3)),1,0),0)</f>
        <v>0</v>
      </c>
      <c r="V27">
        <f>IF(ISNUMBER(outputs!X33),IF(OR(AND(V$4="alta",outputs!X33&lt;V$3),AND(V$4="baja",outputs!X33&gt;V$3)),1,0),0)</f>
        <v>0</v>
      </c>
      <c r="W27">
        <f>IF(ISNUMBER(outputs!Y33),IF(OR(AND(W$4="alta",outputs!Y33&lt;W$3),AND(W$4="baja",outputs!Y33&gt;W$3)),1,0),0)</f>
        <v>0</v>
      </c>
      <c r="X27">
        <f>IF(ISNUMBER(outputs!Z33),IF(OR(AND(X$4="alta",outputs!Z33&lt;X$3),AND(X$4="baja",outputs!Z33&gt;X$3)),1,0),0)</f>
        <v>0</v>
      </c>
      <c r="Y27">
        <f>IF(ISNUMBER(outputs!AA33),IF(OR(AND(Y$4="alta",outputs!AA33&lt;Y$3),AND(Y$4="baja",outputs!AA33&gt;Y$3)),1,0),0)</f>
        <v>0</v>
      </c>
      <c r="Z27">
        <f>IF(ISNUMBER(outputs!AB33),IF(OR(AND(Z$4="alta",outputs!AB33&lt;Z$3),AND(Z$4="baja",outputs!AB33&gt;Z$3)),1,0),0)</f>
        <v>0</v>
      </c>
      <c r="AA27">
        <f>IF(ISNUMBER(outputs!AC33),IF(OR(AND(AA$4="alta",outputs!AC33&lt;AA$3),AND(AA$4="baja",outputs!AC33&gt;AA$3)),1,0),0)</f>
        <v>0</v>
      </c>
      <c r="AB27">
        <f>IF(ISNUMBER(outputs!AD33),IF(OR(AND(AB$4="alta",outputs!AD33&lt;AB$3),AND(AB$4="baja",outputs!AD33&gt;AB$3)),1,0),0)</f>
        <v>0</v>
      </c>
      <c r="AC27">
        <f>IF(ISNUMBER(outputs!AE33),IF(OR(AND(AC$4="alta",outputs!AE33&lt;AC$3),AND(AC$4="baja",outputs!AE33&gt;AC$3)),1,0),0)</f>
        <v>0</v>
      </c>
      <c r="AD27">
        <f>IF(ISNUMBER(outputs!AF33),IF(OR(AND(AD$4="alta",outputs!AF33&lt;AD$3),AND(AD$4="baja",outputs!AF33&gt;AD$3)),1,0),0)</f>
        <v>0</v>
      </c>
      <c r="AE27">
        <f>IF(ISNUMBER(outputs!AG33),IF(OR(AND(AE$4="alta",outputs!AG33&lt;AE$3),AND(AE$4="baja",outputs!AG33&gt;AE$3)),1,0),0)</f>
        <v>0</v>
      </c>
      <c r="AF27">
        <f>IF(ISNUMBER(outputs!AH33),IF(OR(AND(AF$4="alta",outputs!AH33&lt;AF$3),AND(AF$4="baja",outputs!AH33&gt;AF$3)),1,0),0)</f>
        <v>0</v>
      </c>
      <c r="AG27">
        <f>IF(ISNUMBER(outputs!AI33),IF(OR(AND(AG$4="alta",outputs!AI33&lt;AG$3),AND(AG$4="baja",outputs!AI33&gt;AG$3)),1,0),0)</f>
        <v>0</v>
      </c>
      <c r="AH27">
        <f>IF(ISNUMBER(outputs!AJ33),IF(OR(AND(AH$4="alta",outputs!AJ33&lt;AH$3),AND(AH$4="baja",outputs!AJ33&gt;AH$3)),1,0),0)</f>
        <v>0</v>
      </c>
      <c r="AI27">
        <f>IF(ISNUMBER(outputs!AK33),IF(OR(AND(AI$4="alta",outputs!AK33&lt;AI$3),AND(AI$4="baja",outputs!AK33&gt;AI$3)),1,0),0)</f>
        <v>0</v>
      </c>
      <c r="AJ27">
        <f>IF(ISNUMBER(outputs!AL33),IF(OR(AND(AJ$4="alta",outputs!AL33&lt;AJ$3),AND(AJ$4="baja",outputs!AL33&gt;AJ$3)),1,0),0)</f>
        <v>0</v>
      </c>
      <c r="AK27">
        <f>IF(ISNUMBER(outputs!AM33),IF(OR(AND(AK$4="alta",outputs!AM33&lt;AK$3),AND(AK$4="baja",outputs!AM33&gt;AK$3)),1,0),0)</f>
        <v>0</v>
      </c>
      <c r="AL27">
        <f>IF(ISNUMBER(outputs!AN33),IF(OR(AND(AL$4="alta",outputs!AN33&lt;AL$3),AND(AL$4="baja",outputs!AN33&gt;AL$3)),1,0),0)</f>
        <v>0</v>
      </c>
      <c r="AM27">
        <f>IF(ISNUMBER(outputs!AO33),IF(OR(AND(AM$4="alta",outputs!AO33&lt;AM$3),AND(AM$4="baja",outputs!AO33&gt;AM$3)),1,0),0)</f>
        <v>0</v>
      </c>
      <c r="AN27">
        <f>IF(ISNUMBER(outputs!AP33),IF(OR(AND(AN$4="alta",outputs!AP33&lt;AN$3),AND(AN$4="baja",outputs!AP33&gt;AN$3)),1,0),0)</f>
        <v>0</v>
      </c>
      <c r="AO27">
        <f>IF(ISNUMBER(outputs!AQ33),IF(OR(AND(AO$4="alta",outputs!AQ33&lt;AO$3),AND(AO$4="baja",outputs!AQ33&gt;AO$3)),1,0),0)</f>
        <v>0</v>
      </c>
      <c r="AP27" s="33">
        <f t="shared" si="0"/>
        <v>0</v>
      </c>
    </row>
    <row r="28" spans="1:42" ht="15">
      <c r="A28" t="str">
        <f>outputs!C34</f>
        <v>ARAUCA</v>
      </c>
      <c r="B28">
        <f>IF(ISNUMBER(outputs!D34),IF(OR(AND(B$4="alta",outputs!D34&lt;B$3),AND(B$4="baja",outputs!D34&gt;B$3)),1,0),0)</f>
        <v>0</v>
      </c>
      <c r="C28">
        <f>IF(ISNUMBER(outputs!E34),IF(OR(AND(C$4="alta",outputs!E34&lt;C$3),AND(C$4="baja",outputs!E34&gt;C$3)),1,0),0)</f>
        <v>0</v>
      </c>
      <c r="D28">
        <f>IF(ISNUMBER(outputs!F34),IF(OR(AND(D$4="alta",outputs!F34&lt;D$3),AND(D$4="baja",outputs!F34&gt;D$3)),1,0),0)</f>
        <v>0</v>
      </c>
      <c r="E28">
        <f>IF(ISNUMBER(outputs!G34),IF(OR(AND(E$4="alta",outputs!G34&lt;E$3),AND(E$4="baja",outputs!G34&gt;E$3)),1,0),0)</f>
        <v>0</v>
      </c>
      <c r="F28">
        <f>IF(ISNUMBER(outputs!H34),IF(OR(AND(F$4="alta",outputs!H34&lt;F$3),AND(F$4="baja",outputs!H34&gt;F$3)),1,0),0)</f>
        <v>0</v>
      </c>
      <c r="G28">
        <f>IF(ISNUMBER(outputs!I34),IF(OR(AND(G$4="alta",outputs!I34&lt;G$3),AND(G$4="baja",outputs!I34&gt;G$3)),1,0),0)</f>
        <v>0</v>
      </c>
      <c r="H28">
        <f>IF(ISNUMBER(outputs!J34),IF(OR(AND(H$4="alta",outputs!J34&lt;H$3),AND(H$4="baja",outputs!J34&gt;H$3)),1,0),0)</f>
        <v>0</v>
      </c>
      <c r="I28">
        <f>IF(ISNUMBER(outputs!K34),IF(OR(AND(I$4="alta",outputs!K34&lt;I$3),AND(I$4="baja",outputs!K34&gt;I$3)),1,0),0)</f>
        <v>0</v>
      </c>
      <c r="J28">
        <f>IF(ISNUMBER(outputs!L34),IF(OR(AND(J$4="alta",outputs!L34&lt;J$3),AND(J$4="baja",outputs!L34&gt;J$3)),1,0),0)</f>
        <v>0</v>
      </c>
      <c r="K28">
        <f>IF(ISNUMBER(outputs!M34),IF(OR(AND(K$4="alta",outputs!M34&lt;K$3),AND(K$4="baja",outputs!M34&gt;K$3)),1,0),0)</f>
        <v>0</v>
      </c>
      <c r="L28">
        <f>IF(ISNUMBER(outputs!N34),IF(OR(AND(L$4="alta",outputs!N34&lt;L$3),AND(L$4="baja",outputs!N34&gt;L$3)),1,0),0)</f>
        <v>0</v>
      </c>
      <c r="M28">
        <f>IF(ISNUMBER(outputs!O34),IF(OR(AND(M$4="alta",outputs!O34&lt;M$3),AND(M$4="baja",outputs!O34&gt;M$3)),1,0),0)</f>
        <v>0</v>
      </c>
      <c r="N28">
        <f>IF(ISNUMBER(outputs!P34),IF(OR(AND(N$4="alta",outputs!P34&lt;N$3),AND(N$4="baja",outputs!P34&gt;N$3)),1,0),0)</f>
        <v>0</v>
      </c>
      <c r="O28">
        <f>IF(ISNUMBER(outputs!Q34),IF(OR(AND(O$4="alta",outputs!Q34&lt;O$3),AND(O$4="baja",outputs!Q34&gt;O$3)),1,0),0)</f>
        <v>0</v>
      </c>
      <c r="P28">
        <f>IF(ISNUMBER(outputs!R34),IF(OR(AND(P$4="alta",outputs!R34&lt;P$3),AND(P$4="baja",outputs!R34&gt;P$3)),1,0),0)</f>
        <v>0</v>
      </c>
      <c r="Q28">
        <f>IF(ISNUMBER(outputs!S34),IF(OR(AND(Q$4="alta",outputs!S34&lt;Q$3),AND(Q$4="baja",outputs!S34&gt;Q$3)),1,0),0)</f>
        <v>0</v>
      </c>
      <c r="R28">
        <f>IF(ISNUMBER(outputs!T34),IF(OR(AND(R$4="alta",outputs!T34&lt;R$3),AND(R$4="baja",outputs!T34&gt;R$3)),1,0),0)</f>
        <v>0</v>
      </c>
      <c r="S28">
        <f>IF(ISNUMBER(outputs!U34),IF(OR(AND(S$4="alta",outputs!U34&lt;S$3),AND(S$4="baja",outputs!U34&gt;S$3)),1,0),0)</f>
        <v>0</v>
      </c>
      <c r="T28">
        <f>IF(ISNUMBER(outputs!V34),IF(OR(AND(T$4="alta",outputs!V34&lt;T$3),AND(T$4="baja",outputs!V34&gt;T$3)),1,0),0)</f>
        <v>0</v>
      </c>
      <c r="U28">
        <f>IF(ISNUMBER(outputs!W34),IF(OR(AND(U$4="alta",outputs!W34&lt;U$3),AND(U$4="baja",outputs!W34&gt;U$3)),1,0),0)</f>
        <v>0</v>
      </c>
      <c r="V28">
        <f>IF(ISNUMBER(outputs!X34),IF(OR(AND(V$4="alta",outputs!X34&lt;V$3),AND(V$4="baja",outputs!X34&gt;V$3)),1,0),0)</f>
        <v>0</v>
      </c>
      <c r="W28">
        <f>IF(ISNUMBER(outputs!Y34),IF(OR(AND(W$4="alta",outputs!Y34&lt;W$3),AND(W$4="baja",outputs!Y34&gt;W$3)),1,0),0)</f>
        <v>0</v>
      </c>
      <c r="X28">
        <f>IF(ISNUMBER(outputs!Z34),IF(OR(AND(X$4="alta",outputs!Z34&lt;X$3),AND(X$4="baja",outputs!Z34&gt;X$3)),1,0),0)</f>
        <v>0</v>
      </c>
      <c r="Y28">
        <f>IF(ISNUMBER(outputs!AA34),IF(OR(AND(Y$4="alta",outputs!AA34&lt;Y$3),AND(Y$4="baja",outputs!AA34&gt;Y$3)),1,0),0)</f>
        <v>0</v>
      </c>
      <c r="Z28">
        <f>IF(ISNUMBER(outputs!AB34),IF(OR(AND(Z$4="alta",outputs!AB34&lt;Z$3),AND(Z$4="baja",outputs!AB34&gt;Z$3)),1,0),0)</f>
        <v>0</v>
      </c>
      <c r="AA28">
        <f>IF(ISNUMBER(outputs!AC34),IF(OR(AND(AA$4="alta",outputs!AC34&lt;AA$3),AND(AA$4="baja",outputs!AC34&gt;AA$3)),1,0),0)</f>
        <v>0</v>
      </c>
      <c r="AB28">
        <f>IF(ISNUMBER(outputs!AD34),IF(OR(AND(AB$4="alta",outputs!AD34&lt;AB$3),AND(AB$4="baja",outputs!AD34&gt;AB$3)),1,0),0)</f>
        <v>0</v>
      </c>
      <c r="AC28">
        <f>IF(ISNUMBER(outputs!AE34),IF(OR(AND(AC$4="alta",outputs!AE34&lt;AC$3),AND(AC$4="baja",outputs!AE34&gt;AC$3)),1,0),0)</f>
        <v>1</v>
      </c>
      <c r="AD28">
        <f>IF(ISNUMBER(outputs!AF34),IF(OR(AND(AD$4="alta",outputs!AF34&lt;AD$3),AND(AD$4="baja",outputs!AF34&gt;AD$3)),1,0),0)</f>
        <v>0</v>
      </c>
      <c r="AE28">
        <f>IF(ISNUMBER(outputs!AG34),IF(OR(AND(AE$4="alta",outputs!AG34&lt;AE$3),AND(AE$4="baja",outputs!AG34&gt;AE$3)),1,0),0)</f>
        <v>0</v>
      </c>
      <c r="AF28">
        <f>IF(ISNUMBER(outputs!AH34),IF(OR(AND(AF$4="alta",outputs!AH34&lt;AF$3),AND(AF$4="baja",outputs!AH34&gt;AF$3)),1,0),0)</f>
        <v>0</v>
      </c>
      <c r="AG28">
        <f>IF(ISNUMBER(outputs!AI34),IF(OR(AND(AG$4="alta",outputs!AI34&lt;AG$3),AND(AG$4="baja",outputs!AI34&gt;AG$3)),1,0),0)</f>
        <v>0</v>
      </c>
      <c r="AH28">
        <f>IF(ISNUMBER(outputs!AJ34),IF(OR(AND(AH$4="alta",outputs!AJ34&lt;AH$3),AND(AH$4="baja",outputs!AJ34&gt;AH$3)),1,0),0)</f>
        <v>0</v>
      </c>
      <c r="AI28">
        <f>IF(ISNUMBER(outputs!AK34),IF(OR(AND(AI$4="alta",outputs!AK34&lt;AI$3),AND(AI$4="baja",outputs!AK34&gt;AI$3)),1,0),0)</f>
        <v>0</v>
      </c>
      <c r="AJ28">
        <f>IF(ISNUMBER(outputs!AL34),IF(OR(AND(AJ$4="alta",outputs!AL34&lt;AJ$3),AND(AJ$4="baja",outputs!AL34&gt;AJ$3)),1,0),0)</f>
        <v>0</v>
      </c>
      <c r="AK28">
        <f>IF(ISNUMBER(outputs!AM34),IF(OR(AND(AK$4="alta",outputs!AM34&lt;AK$3),AND(AK$4="baja",outputs!AM34&gt;AK$3)),1,0),0)</f>
        <v>0</v>
      </c>
      <c r="AL28">
        <f>IF(ISNUMBER(outputs!AN34),IF(OR(AND(AL$4="alta",outputs!AN34&lt;AL$3),AND(AL$4="baja",outputs!AN34&gt;AL$3)),1,0),0)</f>
        <v>0</v>
      </c>
      <c r="AM28">
        <f>IF(ISNUMBER(outputs!AO34),IF(OR(AND(AM$4="alta",outputs!AO34&lt;AM$3),AND(AM$4="baja",outputs!AO34&gt;AM$3)),1,0),0)</f>
        <v>0</v>
      </c>
      <c r="AN28">
        <f>IF(ISNUMBER(outputs!AP34),IF(OR(AND(AN$4="alta",outputs!AP34&lt;AN$3),AND(AN$4="baja",outputs!AP34&gt;AN$3)),1,0),0)</f>
        <v>0</v>
      </c>
      <c r="AO28">
        <f>IF(ISNUMBER(outputs!AQ34),IF(OR(AND(AO$4="alta",outputs!AQ34&lt;AO$3),AND(AO$4="baja",outputs!AQ34&gt;AO$3)),1,0),0)</f>
        <v>0</v>
      </c>
      <c r="AP28" s="33">
        <f t="shared" si="0"/>
        <v>1</v>
      </c>
    </row>
    <row r="29" spans="1:42" ht="15">
      <c r="A29" t="str">
        <f>outputs!C35</f>
        <v>CASANARE</v>
      </c>
      <c r="B29">
        <f>IF(ISNUMBER(outputs!D35),IF(OR(AND(B$4="alta",outputs!D35&lt;B$3),AND(B$4="baja",outputs!D35&gt;B$3)),1,0),0)</f>
        <v>0</v>
      </c>
      <c r="C29">
        <f>IF(ISNUMBER(outputs!E35),IF(OR(AND(C$4="alta",outputs!E35&lt;C$3),AND(C$4="baja",outputs!E35&gt;C$3)),1,0),0)</f>
        <v>0</v>
      </c>
      <c r="D29">
        <f>IF(ISNUMBER(outputs!F35),IF(OR(AND(D$4="alta",outputs!F35&lt;D$3),AND(D$4="baja",outputs!F35&gt;D$3)),1,0),0)</f>
        <v>0</v>
      </c>
      <c r="E29">
        <f>IF(ISNUMBER(outputs!G35),IF(OR(AND(E$4="alta",outputs!G35&lt;E$3),AND(E$4="baja",outputs!G35&gt;E$3)),1,0),0)</f>
        <v>0</v>
      </c>
      <c r="F29">
        <f>IF(ISNUMBER(outputs!H35),IF(OR(AND(F$4="alta",outputs!H35&lt;F$3),AND(F$4="baja",outputs!H35&gt;F$3)),1,0),0)</f>
        <v>0</v>
      </c>
      <c r="G29">
        <f>IF(ISNUMBER(outputs!I35),IF(OR(AND(G$4="alta",outputs!I35&lt;G$3),AND(G$4="baja",outputs!I35&gt;G$3)),1,0),0)</f>
        <v>0</v>
      </c>
      <c r="H29">
        <f>IF(ISNUMBER(outputs!J35),IF(OR(AND(H$4="alta",outputs!J35&lt;H$3),AND(H$4="baja",outputs!J35&gt;H$3)),1,0),0)</f>
        <v>0</v>
      </c>
      <c r="I29">
        <f>IF(ISNUMBER(outputs!K35),IF(OR(AND(I$4="alta",outputs!K35&lt;I$3),AND(I$4="baja",outputs!K35&gt;I$3)),1,0),0)</f>
        <v>0</v>
      </c>
      <c r="J29">
        <f>IF(ISNUMBER(outputs!L35),IF(OR(AND(J$4="alta",outputs!L35&lt;J$3),AND(J$4="baja",outputs!L35&gt;J$3)),1,0),0)</f>
        <v>0</v>
      </c>
      <c r="K29">
        <f>IF(ISNUMBER(outputs!M35),IF(OR(AND(K$4="alta",outputs!M35&lt;K$3),AND(K$4="baja",outputs!M35&gt;K$3)),1,0),0)</f>
        <v>0</v>
      </c>
      <c r="L29">
        <f>IF(ISNUMBER(outputs!N35),IF(OR(AND(L$4="alta",outputs!N35&lt;L$3),AND(L$4="baja",outputs!N35&gt;L$3)),1,0),0)</f>
        <v>0</v>
      </c>
      <c r="M29">
        <f>IF(ISNUMBER(outputs!O35),IF(OR(AND(M$4="alta",outputs!O35&lt;M$3),AND(M$4="baja",outputs!O35&gt;M$3)),1,0),0)</f>
        <v>0</v>
      </c>
      <c r="N29">
        <f>IF(ISNUMBER(outputs!P35),IF(OR(AND(N$4="alta",outputs!P35&lt;N$3),AND(N$4="baja",outputs!P35&gt;N$3)),1,0),0)</f>
        <v>0</v>
      </c>
      <c r="O29">
        <f>IF(ISNUMBER(outputs!Q35),IF(OR(AND(O$4="alta",outputs!Q35&lt;O$3),AND(O$4="baja",outputs!Q35&gt;O$3)),1,0),0)</f>
        <v>0</v>
      </c>
      <c r="P29">
        <f>IF(ISNUMBER(outputs!R35),IF(OR(AND(P$4="alta",outputs!R35&lt;P$3),AND(P$4="baja",outputs!R35&gt;P$3)),1,0),0)</f>
        <v>0</v>
      </c>
      <c r="Q29">
        <f>IF(ISNUMBER(outputs!S35),IF(OR(AND(Q$4="alta",outputs!S35&lt;Q$3),AND(Q$4="baja",outputs!S35&gt;Q$3)),1,0),0)</f>
        <v>0</v>
      </c>
      <c r="R29">
        <f>IF(ISNUMBER(outputs!T35),IF(OR(AND(R$4="alta",outputs!T35&lt;R$3),AND(R$4="baja",outputs!T35&gt;R$3)),1,0),0)</f>
        <v>0</v>
      </c>
      <c r="S29">
        <f>IF(ISNUMBER(outputs!U35),IF(OR(AND(S$4="alta",outputs!U35&lt;S$3),AND(S$4="baja",outputs!U35&gt;S$3)),1,0),0)</f>
        <v>0</v>
      </c>
      <c r="T29">
        <f>IF(ISNUMBER(outputs!V35),IF(OR(AND(T$4="alta",outputs!V35&lt;T$3),AND(T$4="baja",outputs!V35&gt;T$3)),1,0),0)</f>
        <v>0</v>
      </c>
      <c r="U29">
        <f>IF(ISNUMBER(outputs!W35),IF(OR(AND(U$4="alta",outputs!W35&lt;U$3),AND(U$4="baja",outputs!W35&gt;U$3)),1,0),0)</f>
        <v>0</v>
      </c>
      <c r="V29">
        <f>IF(ISNUMBER(outputs!X35),IF(OR(AND(V$4="alta",outputs!X35&lt;V$3),AND(V$4="baja",outputs!X35&gt;V$3)),1,0),0)</f>
        <v>0</v>
      </c>
      <c r="W29">
        <f>IF(ISNUMBER(outputs!Y35),IF(OR(AND(W$4="alta",outputs!Y35&lt;W$3),AND(W$4="baja",outputs!Y35&gt;W$3)),1,0),0)</f>
        <v>0</v>
      </c>
      <c r="X29">
        <f>IF(ISNUMBER(outputs!Z35),IF(OR(AND(X$4="alta",outputs!Z35&lt;X$3),AND(X$4="baja",outputs!Z35&gt;X$3)),1,0),0)</f>
        <v>0</v>
      </c>
      <c r="Y29">
        <f>IF(ISNUMBER(outputs!AA35),IF(OR(AND(Y$4="alta",outputs!AA35&lt;Y$3),AND(Y$4="baja",outputs!AA35&gt;Y$3)),1,0),0)</f>
        <v>0</v>
      </c>
      <c r="Z29">
        <f>IF(ISNUMBER(outputs!AB35),IF(OR(AND(Z$4="alta",outputs!AB35&lt;Z$3),AND(Z$4="baja",outputs!AB35&gt;Z$3)),1,0),0)</f>
        <v>0</v>
      </c>
      <c r="AA29">
        <f>IF(ISNUMBER(outputs!AC35),IF(OR(AND(AA$4="alta",outputs!AC35&lt;AA$3),AND(AA$4="baja",outputs!AC35&gt;AA$3)),1,0),0)</f>
        <v>0</v>
      </c>
      <c r="AB29">
        <f>IF(ISNUMBER(outputs!AD35),IF(OR(AND(AB$4="alta",outputs!AD35&lt;AB$3),AND(AB$4="baja",outputs!AD35&gt;AB$3)),1,0),0)</f>
        <v>0</v>
      </c>
      <c r="AC29">
        <f>IF(ISNUMBER(outputs!AE35),IF(OR(AND(AC$4="alta",outputs!AE35&lt;AC$3),AND(AC$4="baja",outputs!AE35&gt;AC$3)),1,0),0)</f>
        <v>1</v>
      </c>
      <c r="AD29">
        <f>IF(ISNUMBER(outputs!AF35),IF(OR(AND(AD$4="alta",outputs!AF35&lt;AD$3),AND(AD$4="baja",outputs!AF35&gt;AD$3)),1,0),0)</f>
        <v>0</v>
      </c>
      <c r="AE29">
        <f>IF(ISNUMBER(outputs!AG35),IF(OR(AND(AE$4="alta",outputs!AG35&lt;AE$3),AND(AE$4="baja",outputs!AG35&gt;AE$3)),1,0),0)</f>
        <v>1</v>
      </c>
      <c r="AF29">
        <f>IF(ISNUMBER(outputs!AH35),IF(OR(AND(AF$4="alta",outputs!AH35&lt;AF$3),AND(AF$4="baja",outputs!AH35&gt;AF$3)),1,0),0)</f>
        <v>1</v>
      </c>
      <c r="AG29">
        <f>IF(ISNUMBER(outputs!AI35),IF(OR(AND(AG$4="alta",outputs!AI35&lt;AG$3),AND(AG$4="baja",outputs!AI35&gt;AG$3)),1,0),0)</f>
        <v>0</v>
      </c>
      <c r="AH29">
        <f>IF(ISNUMBER(outputs!AJ35),IF(OR(AND(AH$4="alta",outputs!AJ35&lt;AH$3),AND(AH$4="baja",outputs!AJ35&gt;AH$3)),1,0),0)</f>
        <v>0</v>
      </c>
      <c r="AI29">
        <f>IF(ISNUMBER(outputs!AK35),IF(OR(AND(AI$4="alta",outputs!AK35&lt;AI$3),AND(AI$4="baja",outputs!AK35&gt;AI$3)),1,0),0)</f>
        <v>0</v>
      </c>
      <c r="AJ29">
        <f>IF(ISNUMBER(outputs!AL35),IF(OR(AND(AJ$4="alta",outputs!AL35&lt;AJ$3),AND(AJ$4="baja",outputs!AL35&gt;AJ$3)),1,0),0)</f>
        <v>0</v>
      </c>
      <c r="AK29">
        <f>IF(ISNUMBER(outputs!AM35),IF(OR(AND(AK$4="alta",outputs!AM35&lt;AK$3),AND(AK$4="baja",outputs!AM35&gt;AK$3)),1,0),0)</f>
        <v>0</v>
      </c>
      <c r="AL29">
        <f>IF(ISNUMBER(outputs!AN35),IF(OR(AND(AL$4="alta",outputs!AN35&lt;AL$3),AND(AL$4="baja",outputs!AN35&gt;AL$3)),1,0),0)</f>
        <v>1</v>
      </c>
      <c r="AM29">
        <f>IF(ISNUMBER(outputs!AO35),IF(OR(AND(AM$4="alta",outputs!AO35&lt;AM$3),AND(AM$4="baja",outputs!AO35&gt;AM$3)),1,0),0)</f>
        <v>1</v>
      </c>
      <c r="AN29">
        <f>IF(ISNUMBER(outputs!AP35),IF(OR(AND(AN$4="alta",outputs!AP35&lt;AN$3),AND(AN$4="baja",outputs!AP35&gt;AN$3)),1,0),0)</f>
        <v>0</v>
      </c>
      <c r="AO29">
        <f>IF(ISNUMBER(outputs!AQ35),IF(OR(AND(AO$4="alta",outputs!AQ35&lt;AO$3),AND(AO$4="baja",outputs!AQ35&gt;AO$3)),1,0),0)</f>
        <v>0</v>
      </c>
      <c r="AP29" s="33">
        <f t="shared" si="0"/>
        <v>5</v>
      </c>
    </row>
    <row r="30" spans="1:42" ht="15">
      <c r="A30" t="str">
        <f>outputs!C36</f>
        <v>VICHADA</v>
      </c>
      <c r="B30">
        <f>IF(ISNUMBER(outputs!D36),IF(OR(AND(B$4="alta",outputs!D36&lt;B$3),AND(B$4="baja",outputs!D36&gt;B$3)),1,0),0)</f>
        <v>0</v>
      </c>
      <c r="C30">
        <f>IF(ISNUMBER(outputs!E36),IF(OR(AND(C$4="alta",outputs!E36&lt;C$3),AND(C$4="baja",outputs!E36&gt;C$3)),1,0),0)</f>
        <v>0</v>
      </c>
      <c r="D30">
        <f>IF(ISNUMBER(outputs!F36),IF(OR(AND(D$4="alta",outputs!F36&lt;D$3),AND(D$4="baja",outputs!F36&gt;D$3)),1,0),0)</f>
        <v>0</v>
      </c>
      <c r="E30">
        <f>IF(ISNUMBER(outputs!G36),IF(OR(AND(E$4="alta",outputs!G36&lt;E$3),AND(E$4="baja",outputs!G36&gt;E$3)),1,0),0)</f>
        <v>0</v>
      </c>
      <c r="F30">
        <f>IF(ISNUMBER(outputs!H36),IF(OR(AND(F$4="alta",outputs!H36&lt;F$3),AND(F$4="baja",outputs!H36&gt;F$3)),1,0),0)</f>
        <v>0</v>
      </c>
      <c r="G30">
        <f>IF(ISNUMBER(outputs!I36),IF(OR(AND(G$4="alta",outputs!I36&lt;G$3),AND(G$4="baja",outputs!I36&gt;G$3)),1,0),0)</f>
        <v>0</v>
      </c>
      <c r="H30">
        <f>IF(ISNUMBER(outputs!J36),IF(OR(AND(H$4="alta",outputs!J36&lt;H$3),AND(H$4="baja",outputs!J36&gt;H$3)),1,0),0)</f>
        <v>0</v>
      </c>
      <c r="I30">
        <f>IF(ISNUMBER(outputs!K36),IF(OR(AND(I$4="alta",outputs!K36&lt;I$3),AND(I$4="baja",outputs!K36&gt;I$3)),1,0),0)</f>
        <v>0</v>
      </c>
      <c r="J30">
        <f>IF(ISNUMBER(outputs!L36),IF(OR(AND(J$4="alta",outputs!L36&lt;J$3),AND(J$4="baja",outputs!L36&gt;J$3)),1,0),0)</f>
        <v>0</v>
      </c>
      <c r="K30">
        <f>IF(ISNUMBER(outputs!M36),IF(OR(AND(K$4="alta",outputs!M36&lt;K$3),AND(K$4="baja",outputs!M36&gt;K$3)),1,0),0)</f>
        <v>0</v>
      </c>
      <c r="L30">
        <f>IF(ISNUMBER(outputs!N36),IF(OR(AND(L$4="alta",outputs!N36&lt;L$3),AND(L$4="baja",outputs!N36&gt;L$3)),1,0),0)</f>
        <v>0</v>
      </c>
      <c r="M30">
        <f>IF(ISNUMBER(outputs!O36),IF(OR(AND(M$4="alta",outputs!O36&lt;M$3),AND(M$4="baja",outputs!O36&gt;M$3)),1,0),0)</f>
        <v>0</v>
      </c>
      <c r="N30">
        <f>IF(ISNUMBER(outputs!P36),IF(OR(AND(N$4="alta",outputs!P36&lt;N$3),AND(N$4="baja",outputs!P36&gt;N$3)),1,0),0)</f>
        <v>0</v>
      </c>
      <c r="O30">
        <f>IF(ISNUMBER(outputs!Q36),IF(OR(AND(O$4="alta",outputs!Q36&lt;O$3),AND(O$4="baja",outputs!Q36&gt;O$3)),1,0),0)</f>
        <v>0</v>
      </c>
      <c r="P30">
        <f>IF(ISNUMBER(outputs!R36),IF(OR(AND(P$4="alta",outputs!R36&lt;P$3),AND(P$4="baja",outputs!R36&gt;P$3)),1,0),0)</f>
        <v>0</v>
      </c>
      <c r="Q30">
        <f>IF(ISNUMBER(outputs!S36),IF(OR(AND(Q$4="alta",outputs!S36&lt;Q$3),AND(Q$4="baja",outputs!S36&gt;Q$3)),1,0),0)</f>
        <v>1</v>
      </c>
      <c r="R30">
        <f>IF(ISNUMBER(outputs!T36),IF(OR(AND(R$4="alta",outputs!T36&lt;R$3),AND(R$4="baja",outputs!T36&gt;R$3)),1,0),0)</f>
        <v>0</v>
      </c>
      <c r="S30">
        <f>IF(ISNUMBER(outputs!U36),IF(OR(AND(S$4="alta",outputs!U36&lt;S$3),AND(S$4="baja",outputs!U36&gt;S$3)),1,0),0)</f>
        <v>0</v>
      </c>
      <c r="T30">
        <f>IF(ISNUMBER(outputs!V36),IF(OR(AND(T$4="alta",outputs!V36&lt;T$3),AND(T$4="baja",outputs!V36&gt;T$3)),1,0),0)</f>
        <v>1</v>
      </c>
      <c r="U30">
        <f>IF(ISNUMBER(outputs!W36),IF(OR(AND(U$4="alta",outputs!W36&lt;U$3),AND(U$4="baja",outputs!W36&gt;U$3)),1,0),0)</f>
        <v>0</v>
      </c>
      <c r="V30">
        <f>IF(ISNUMBER(outputs!X36),IF(OR(AND(V$4="alta",outputs!X36&lt;V$3),AND(V$4="baja",outputs!X36&gt;V$3)),1,0),0)</f>
        <v>0</v>
      </c>
      <c r="W30">
        <f>IF(ISNUMBER(outputs!Y36),IF(OR(AND(W$4="alta",outputs!Y36&lt;W$3),AND(W$4="baja",outputs!Y36&gt;W$3)),1,0),0)</f>
        <v>0</v>
      </c>
      <c r="X30">
        <f>IF(ISNUMBER(outputs!Z36),IF(OR(AND(X$4="alta",outputs!Z36&lt;X$3),AND(X$4="baja",outputs!Z36&gt;X$3)),1,0),0)</f>
        <v>1</v>
      </c>
      <c r="Y30">
        <f>IF(ISNUMBER(outputs!AA36),IF(OR(AND(Y$4="alta",outputs!AA36&lt;Y$3),AND(Y$4="baja",outputs!AA36&gt;Y$3)),1,0),0)</f>
        <v>0</v>
      </c>
      <c r="Z30">
        <f>IF(ISNUMBER(outputs!AB36),IF(OR(AND(Z$4="alta",outputs!AB36&lt;Z$3),AND(Z$4="baja",outputs!AB36&gt;Z$3)),1,0),0)</f>
        <v>1</v>
      </c>
      <c r="AA30">
        <f>IF(ISNUMBER(outputs!AC36),IF(OR(AND(AA$4="alta",outputs!AC36&lt;AA$3),AND(AA$4="baja",outputs!AC36&gt;AA$3)),1,0),0)</f>
        <v>1</v>
      </c>
      <c r="AB30">
        <f>IF(ISNUMBER(outputs!AD36),IF(OR(AND(AB$4="alta",outputs!AD36&lt;AB$3),AND(AB$4="baja",outputs!AD36&gt;AB$3)),1,0),0)</f>
        <v>1</v>
      </c>
      <c r="AC30">
        <f>IF(ISNUMBER(outputs!AE36),IF(OR(AND(AC$4="alta",outputs!AE36&lt;AC$3),AND(AC$4="baja",outputs!AE36&gt;AC$3)),1,0),0)</f>
        <v>0</v>
      </c>
      <c r="AD30">
        <f>IF(ISNUMBER(outputs!AF36),IF(OR(AND(AD$4="alta",outputs!AF36&lt;AD$3),AND(AD$4="baja",outputs!AF36&gt;AD$3)),1,0),0)</f>
        <v>0</v>
      </c>
      <c r="AE30">
        <f>IF(ISNUMBER(outputs!AG36),IF(OR(AND(AE$4="alta",outputs!AG36&lt;AE$3),AND(AE$4="baja",outputs!AG36&gt;AE$3)),1,0),0)</f>
        <v>0</v>
      </c>
      <c r="AF30">
        <f>IF(ISNUMBER(outputs!AH36),IF(OR(AND(AF$4="alta",outputs!AH36&lt;AF$3),AND(AF$4="baja",outputs!AH36&gt;AF$3)),1,0),0)</f>
        <v>0</v>
      </c>
      <c r="AG30">
        <f>IF(ISNUMBER(outputs!AI36),IF(OR(AND(AG$4="alta",outputs!AI36&lt;AG$3),AND(AG$4="baja",outputs!AI36&gt;AG$3)),1,0),0)</f>
        <v>0</v>
      </c>
      <c r="AH30">
        <f>IF(ISNUMBER(outputs!AJ36),IF(OR(AND(AH$4="alta",outputs!AJ36&lt;AH$3),AND(AH$4="baja",outputs!AJ36&gt;AH$3)),1,0),0)</f>
        <v>0</v>
      </c>
      <c r="AI30">
        <f>IF(ISNUMBER(outputs!AK36),IF(OR(AND(AI$4="alta",outputs!AK36&lt;AI$3),AND(AI$4="baja",outputs!AK36&gt;AI$3)),1,0),0)</f>
        <v>0</v>
      </c>
      <c r="AJ30">
        <f>IF(ISNUMBER(outputs!AL36),IF(OR(AND(AJ$4="alta",outputs!AL36&lt;AJ$3),AND(AJ$4="baja",outputs!AL36&gt;AJ$3)),1,0),0)</f>
        <v>0</v>
      </c>
      <c r="AK30">
        <f>IF(ISNUMBER(outputs!AM36),IF(OR(AND(AK$4="alta",outputs!AM36&lt;AK$3),AND(AK$4="baja",outputs!AM36&gt;AK$3)),1,0),0)</f>
        <v>0</v>
      </c>
      <c r="AL30">
        <f>IF(ISNUMBER(outputs!AN36),IF(OR(AND(AL$4="alta",outputs!AN36&lt;AL$3),AND(AL$4="baja",outputs!AN36&gt;AL$3)),1,0),0)</f>
        <v>0</v>
      </c>
      <c r="AM30">
        <f>IF(ISNUMBER(outputs!AO36),IF(OR(AND(AM$4="alta",outputs!AO36&lt;AM$3),AND(AM$4="baja",outputs!AO36&gt;AM$3)),1,0),0)</f>
        <v>0</v>
      </c>
      <c r="AN30">
        <f>IF(ISNUMBER(outputs!AP36),IF(OR(AND(AN$4="alta",outputs!AP36&lt;AN$3),AND(AN$4="baja",outputs!AP36&gt;AN$3)),1,0),0)</f>
        <v>0</v>
      </c>
      <c r="AO30">
        <f>IF(ISNUMBER(outputs!AQ36),IF(OR(AND(AO$4="alta",outputs!AQ36&lt;AO$3),AND(AO$4="baja",outputs!AQ36&gt;AO$3)),1,0),0)</f>
        <v>0</v>
      </c>
      <c r="AP30" s="33">
        <f t="shared" si="0"/>
        <v>6</v>
      </c>
    </row>
    <row r="31" spans="1:42" ht="15">
      <c r="A31" t="str">
        <f>outputs!C37</f>
        <v>CAQUETA</v>
      </c>
      <c r="B31">
        <f>IF(ISNUMBER(outputs!D37),IF(OR(AND(B$4="alta",outputs!D37&lt;B$3),AND(B$4="baja",outputs!D37&gt;B$3)),1,0),0)</f>
        <v>0</v>
      </c>
      <c r="C31">
        <f>IF(ISNUMBER(outputs!E37),IF(OR(AND(C$4="alta",outputs!E37&lt;C$3),AND(C$4="baja",outputs!E37&gt;C$3)),1,0),0)</f>
        <v>0</v>
      </c>
      <c r="D31">
        <f>IF(ISNUMBER(outputs!F37),IF(OR(AND(D$4="alta",outputs!F37&lt;D$3),AND(D$4="baja",outputs!F37&gt;D$3)),1,0),0)</f>
        <v>0</v>
      </c>
      <c r="E31">
        <f>IF(ISNUMBER(outputs!G37),IF(OR(AND(E$4="alta",outputs!G37&lt;E$3),AND(E$4="baja",outputs!G37&gt;E$3)),1,0),0)</f>
        <v>0</v>
      </c>
      <c r="F31">
        <f>IF(ISNUMBER(outputs!H37),IF(OR(AND(F$4="alta",outputs!H37&lt;F$3),AND(F$4="baja",outputs!H37&gt;F$3)),1,0),0)</f>
        <v>1</v>
      </c>
      <c r="G31">
        <f>IF(ISNUMBER(outputs!I37),IF(OR(AND(G$4="alta",outputs!I37&lt;G$3),AND(G$4="baja",outputs!I37&gt;G$3)),1,0),0)</f>
        <v>0</v>
      </c>
      <c r="H31">
        <f>IF(ISNUMBER(outputs!J37),IF(OR(AND(H$4="alta",outputs!J37&lt;H$3),AND(H$4="baja",outputs!J37&gt;H$3)),1,0),0)</f>
        <v>0</v>
      </c>
      <c r="I31">
        <f>IF(ISNUMBER(outputs!K37),IF(OR(AND(I$4="alta",outputs!K37&lt;I$3),AND(I$4="baja",outputs!K37&gt;I$3)),1,0),0)</f>
        <v>0</v>
      </c>
      <c r="J31">
        <f>IF(ISNUMBER(outputs!L37),IF(OR(AND(J$4="alta",outputs!L37&lt;J$3),AND(J$4="baja",outputs!L37&gt;J$3)),1,0),0)</f>
        <v>0</v>
      </c>
      <c r="K31">
        <f>IF(ISNUMBER(outputs!M37),IF(OR(AND(K$4="alta",outputs!M37&lt;K$3),AND(K$4="baja",outputs!M37&gt;K$3)),1,0),0)</f>
        <v>0</v>
      </c>
      <c r="L31">
        <f>IF(ISNUMBER(outputs!N37),IF(OR(AND(L$4="alta",outputs!N37&lt;L$3),AND(L$4="baja",outputs!N37&gt;L$3)),1,0),0)</f>
        <v>0</v>
      </c>
      <c r="M31">
        <f>IF(ISNUMBER(outputs!O37),IF(OR(AND(M$4="alta",outputs!O37&lt;M$3),AND(M$4="baja",outputs!O37&gt;M$3)),1,0),0)</f>
        <v>0</v>
      </c>
      <c r="N31">
        <f>IF(ISNUMBER(outputs!P37),IF(OR(AND(N$4="alta",outputs!P37&lt;N$3),AND(N$4="baja",outputs!P37&gt;N$3)),1,0),0)</f>
        <v>0</v>
      </c>
      <c r="O31">
        <f>IF(ISNUMBER(outputs!Q37),IF(OR(AND(O$4="alta",outputs!Q37&lt;O$3),AND(O$4="baja",outputs!Q37&gt;O$3)),1,0),0)</f>
        <v>0</v>
      </c>
      <c r="P31">
        <f>IF(ISNUMBER(outputs!R37),IF(OR(AND(P$4="alta",outputs!R37&lt;P$3),AND(P$4="baja",outputs!R37&gt;P$3)),1,0),0)</f>
        <v>0</v>
      </c>
      <c r="Q31">
        <f>IF(ISNUMBER(outputs!S37),IF(OR(AND(Q$4="alta",outputs!S37&lt;Q$3),AND(Q$4="baja",outputs!S37&gt;Q$3)),1,0),0)</f>
        <v>0</v>
      </c>
      <c r="R31">
        <f>IF(ISNUMBER(outputs!T37),IF(OR(AND(R$4="alta",outputs!T37&lt;R$3),AND(R$4="baja",outputs!T37&gt;R$3)),1,0),0)</f>
        <v>0</v>
      </c>
      <c r="S31">
        <f>IF(ISNUMBER(outputs!U37),IF(OR(AND(S$4="alta",outputs!U37&lt;S$3),AND(S$4="baja",outputs!U37&gt;S$3)),1,0),0)</f>
        <v>0</v>
      </c>
      <c r="T31">
        <f>IF(ISNUMBER(outputs!V37),IF(OR(AND(T$4="alta",outputs!V37&lt;T$3),AND(T$4="baja",outputs!V37&gt;T$3)),1,0),0)</f>
        <v>0</v>
      </c>
      <c r="U31">
        <f>IF(ISNUMBER(outputs!W37),IF(OR(AND(U$4="alta",outputs!W37&lt;U$3),AND(U$4="baja",outputs!W37&gt;U$3)),1,0),0)</f>
        <v>0</v>
      </c>
      <c r="V31">
        <f>IF(ISNUMBER(outputs!X37),IF(OR(AND(V$4="alta",outputs!X37&lt;V$3),AND(V$4="baja",outputs!X37&gt;V$3)),1,0),0)</f>
        <v>0</v>
      </c>
      <c r="W31">
        <f>IF(ISNUMBER(outputs!Y37),IF(OR(AND(W$4="alta",outputs!Y37&lt;W$3),AND(W$4="baja",outputs!Y37&gt;W$3)),1,0),0)</f>
        <v>0</v>
      </c>
      <c r="X31">
        <f>IF(ISNUMBER(outputs!Z37),IF(OR(AND(X$4="alta",outputs!Z37&lt;X$3),AND(X$4="baja",outputs!Z37&gt;X$3)),1,0),0)</f>
        <v>0</v>
      </c>
      <c r="Y31">
        <f>IF(ISNUMBER(outputs!AA37),IF(OR(AND(Y$4="alta",outputs!AA37&lt;Y$3),AND(Y$4="baja",outputs!AA37&gt;Y$3)),1,0),0)</f>
        <v>0</v>
      </c>
      <c r="Z31">
        <f>IF(ISNUMBER(outputs!AB37),IF(OR(AND(Z$4="alta",outputs!AB37&lt;Z$3),AND(Z$4="baja",outputs!AB37&gt;Z$3)),1,0),0)</f>
        <v>0</v>
      </c>
      <c r="AA31">
        <f>IF(ISNUMBER(outputs!AC37),IF(OR(AND(AA$4="alta",outputs!AC37&lt;AA$3),AND(AA$4="baja",outputs!AC37&gt;AA$3)),1,0),0)</f>
        <v>0</v>
      </c>
      <c r="AB31">
        <f>IF(ISNUMBER(outputs!AD37),IF(OR(AND(AB$4="alta",outputs!AD37&lt;AB$3),AND(AB$4="baja",outputs!AD37&gt;AB$3)),1,0),0)</f>
        <v>0</v>
      </c>
      <c r="AC31">
        <f>IF(ISNUMBER(outputs!AE37),IF(OR(AND(AC$4="alta",outputs!AE37&lt;AC$3),AND(AC$4="baja",outputs!AE37&gt;AC$3)),1,0),0)</f>
        <v>0</v>
      </c>
      <c r="AD31">
        <f>IF(ISNUMBER(outputs!AF37),IF(OR(AND(AD$4="alta",outputs!AF37&lt;AD$3),AND(AD$4="baja",outputs!AF37&gt;AD$3)),1,0),0)</f>
        <v>0</v>
      </c>
      <c r="AE31">
        <f>IF(ISNUMBER(outputs!AG37),IF(OR(AND(AE$4="alta",outputs!AG37&lt;AE$3),AND(AE$4="baja",outputs!AG37&gt;AE$3)),1,0),0)</f>
        <v>0</v>
      </c>
      <c r="AF31">
        <f>IF(ISNUMBER(outputs!AH37),IF(OR(AND(AF$4="alta",outputs!AH37&lt;AF$3),AND(AF$4="baja",outputs!AH37&gt;AF$3)),1,0),0)</f>
        <v>0</v>
      </c>
      <c r="AG31">
        <f>IF(ISNUMBER(outputs!AI37),IF(OR(AND(AG$4="alta",outputs!AI37&lt;AG$3),AND(AG$4="baja",outputs!AI37&gt;AG$3)),1,0),0)</f>
        <v>0</v>
      </c>
      <c r="AH31">
        <f>IF(ISNUMBER(outputs!AJ37),IF(OR(AND(AH$4="alta",outputs!AJ37&lt;AH$3),AND(AH$4="baja",outputs!AJ37&gt;AH$3)),1,0),0)</f>
        <v>1</v>
      </c>
      <c r="AI31">
        <f>IF(ISNUMBER(outputs!AK37),IF(OR(AND(AI$4="alta",outputs!AK37&lt;AI$3),AND(AI$4="baja",outputs!AK37&gt;AI$3)),1,0),0)</f>
        <v>0</v>
      </c>
      <c r="AJ31">
        <f>IF(ISNUMBER(outputs!AL37),IF(OR(AND(AJ$4="alta",outputs!AL37&lt;AJ$3),AND(AJ$4="baja",outputs!AL37&gt;AJ$3)),1,0),0)</f>
        <v>0</v>
      </c>
      <c r="AK31">
        <f>IF(ISNUMBER(outputs!AM37),IF(OR(AND(AK$4="alta",outputs!AM37&lt;AK$3),AND(AK$4="baja",outputs!AM37&gt;AK$3)),1,0),0)</f>
        <v>0</v>
      </c>
      <c r="AL31">
        <f>IF(ISNUMBER(outputs!AN37),IF(OR(AND(AL$4="alta",outputs!AN37&lt;AL$3),AND(AL$4="baja",outputs!AN37&gt;AL$3)),1,0),0)</f>
        <v>0</v>
      </c>
      <c r="AM31">
        <f>IF(ISNUMBER(outputs!AO37),IF(OR(AND(AM$4="alta",outputs!AO37&lt;AM$3),AND(AM$4="baja",outputs!AO37&gt;AM$3)),1,0),0)</f>
        <v>0</v>
      </c>
      <c r="AN31">
        <f>IF(ISNUMBER(outputs!AP37),IF(OR(AND(AN$4="alta",outputs!AP37&lt;AN$3),AND(AN$4="baja",outputs!AP37&gt;AN$3)),1,0),0)</f>
        <v>0</v>
      </c>
      <c r="AO31">
        <f>IF(ISNUMBER(outputs!AQ37),IF(OR(AND(AO$4="alta",outputs!AQ37&lt;AO$3),AND(AO$4="baja",outputs!AQ37&gt;AO$3)),1,0),0)</f>
        <v>0</v>
      </c>
      <c r="AP31" s="33">
        <f t="shared" si="0"/>
        <v>2</v>
      </c>
    </row>
    <row r="32" spans="1:42" ht="15">
      <c r="A32" t="str">
        <f>outputs!C38</f>
        <v>PUTUMAYO</v>
      </c>
      <c r="B32">
        <f>IF(ISNUMBER(outputs!D38),IF(OR(AND(B$4="alta",outputs!D38&lt;B$3),AND(B$4="baja",outputs!D38&gt;B$3)),1,0),0)</f>
        <v>0</v>
      </c>
      <c r="C32">
        <f>IF(ISNUMBER(outputs!E38),IF(OR(AND(C$4="alta",outputs!E38&lt;C$3),AND(C$4="baja",outputs!E38&gt;C$3)),1,0),0)</f>
        <v>0</v>
      </c>
      <c r="D32">
        <f>IF(ISNUMBER(outputs!F38),IF(OR(AND(D$4="alta",outputs!F38&lt;D$3),AND(D$4="baja",outputs!F38&gt;D$3)),1,0),0)</f>
        <v>0</v>
      </c>
      <c r="E32">
        <f>IF(ISNUMBER(outputs!G38),IF(OR(AND(E$4="alta",outputs!G38&lt;E$3),AND(E$4="baja",outputs!G38&gt;E$3)),1,0),0)</f>
        <v>0</v>
      </c>
      <c r="F32">
        <f>IF(ISNUMBER(outputs!H38),IF(OR(AND(F$4="alta",outputs!H38&lt;F$3),AND(F$4="baja",outputs!H38&gt;F$3)),1,0),0)</f>
        <v>0</v>
      </c>
      <c r="G32">
        <f>IF(ISNUMBER(outputs!I38),IF(OR(AND(G$4="alta",outputs!I38&lt;G$3),AND(G$4="baja",outputs!I38&gt;G$3)),1,0),0)</f>
        <v>0</v>
      </c>
      <c r="H32">
        <f>IF(ISNUMBER(outputs!J38),IF(OR(AND(H$4="alta",outputs!J38&lt;H$3),AND(H$4="baja",outputs!J38&gt;H$3)),1,0),0)</f>
        <v>0</v>
      </c>
      <c r="I32">
        <f>IF(ISNUMBER(outputs!K38),IF(OR(AND(I$4="alta",outputs!K38&lt;I$3),AND(I$4="baja",outputs!K38&gt;I$3)),1,0),0)</f>
        <v>0</v>
      </c>
      <c r="J32">
        <f>IF(ISNUMBER(outputs!L38),IF(OR(AND(J$4="alta",outputs!L38&lt;J$3),AND(J$4="baja",outputs!L38&gt;J$3)),1,0),0)</f>
        <v>0</v>
      </c>
      <c r="K32">
        <f>IF(ISNUMBER(outputs!M38),IF(OR(AND(K$4="alta",outputs!M38&lt;K$3),AND(K$4="baja",outputs!M38&gt;K$3)),1,0),0)</f>
        <v>0</v>
      </c>
      <c r="L32">
        <f>IF(ISNUMBER(outputs!N38),IF(OR(AND(L$4="alta",outputs!N38&lt;L$3),AND(L$4="baja",outputs!N38&gt;L$3)),1,0),0)</f>
        <v>0</v>
      </c>
      <c r="M32">
        <f>IF(ISNUMBER(outputs!O38),IF(OR(AND(M$4="alta",outputs!O38&lt;M$3),AND(M$4="baja",outputs!O38&gt;M$3)),1,0),0)</f>
        <v>0</v>
      </c>
      <c r="N32">
        <f>IF(ISNUMBER(outputs!P38),IF(OR(AND(N$4="alta",outputs!P38&lt;N$3),AND(N$4="baja",outputs!P38&gt;N$3)),1,0),0)</f>
        <v>0</v>
      </c>
      <c r="O32">
        <f>IF(ISNUMBER(outputs!Q38),IF(OR(AND(O$4="alta",outputs!Q38&lt;O$3),AND(O$4="baja",outputs!Q38&gt;O$3)),1,0),0)</f>
        <v>0</v>
      </c>
      <c r="P32">
        <f>IF(ISNUMBER(outputs!R38),IF(OR(AND(P$4="alta",outputs!R38&lt;P$3),AND(P$4="baja",outputs!R38&gt;P$3)),1,0),0)</f>
        <v>0</v>
      </c>
      <c r="Q32">
        <f>IF(ISNUMBER(outputs!S38),IF(OR(AND(Q$4="alta",outputs!S38&lt;Q$3),AND(Q$4="baja",outputs!S38&gt;Q$3)),1,0),0)</f>
        <v>0</v>
      </c>
      <c r="R32">
        <f>IF(ISNUMBER(outputs!T38),IF(OR(AND(R$4="alta",outputs!T38&lt;R$3),AND(R$4="baja",outputs!T38&gt;R$3)),1,0),0)</f>
        <v>0</v>
      </c>
      <c r="S32">
        <f>IF(ISNUMBER(outputs!U38),IF(OR(AND(S$4="alta",outputs!U38&lt;S$3),AND(S$4="baja",outputs!U38&gt;S$3)),1,0),0)</f>
        <v>0</v>
      </c>
      <c r="T32">
        <f>IF(ISNUMBER(outputs!V38),IF(OR(AND(T$4="alta",outputs!V38&lt;T$3),AND(T$4="baja",outputs!V38&gt;T$3)),1,0),0)</f>
        <v>0</v>
      </c>
      <c r="U32">
        <f>IF(ISNUMBER(outputs!W38),IF(OR(AND(U$4="alta",outputs!W38&lt;U$3),AND(U$4="baja",outputs!W38&gt;U$3)),1,0),0)</f>
        <v>0</v>
      </c>
      <c r="V32">
        <f>IF(ISNUMBER(outputs!X38),IF(OR(AND(V$4="alta",outputs!X38&lt;V$3),AND(V$4="baja",outputs!X38&gt;V$3)),1,0),0)</f>
        <v>0</v>
      </c>
      <c r="W32">
        <f>IF(ISNUMBER(outputs!Y38),IF(OR(AND(W$4="alta",outputs!Y38&lt;W$3),AND(W$4="baja",outputs!Y38&gt;W$3)),1,0),0)</f>
        <v>0</v>
      </c>
      <c r="X32">
        <f>IF(ISNUMBER(outputs!Z38),IF(OR(AND(X$4="alta",outputs!Z38&lt;X$3),AND(X$4="baja",outputs!Z38&gt;X$3)),1,0),0)</f>
        <v>0</v>
      </c>
      <c r="Y32">
        <f>IF(ISNUMBER(outputs!AA38),IF(OR(AND(Y$4="alta",outputs!AA38&lt;Y$3),AND(Y$4="baja",outputs!AA38&gt;Y$3)),1,0),0)</f>
        <v>0</v>
      </c>
      <c r="Z32">
        <f>IF(ISNUMBER(outputs!AB38),IF(OR(AND(Z$4="alta",outputs!AB38&lt;Z$3),AND(Z$4="baja",outputs!AB38&gt;Z$3)),1,0),0)</f>
        <v>0</v>
      </c>
      <c r="AA32">
        <f>IF(ISNUMBER(outputs!AC38),IF(OR(AND(AA$4="alta",outputs!AC38&lt;AA$3),AND(AA$4="baja",outputs!AC38&gt;AA$3)),1,0),0)</f>
        <v>0</v>
      </c>
      <c r="AB32">
        <f>IF(ISNUMBER(outputs!AD38),IF(OR(AND(AB$4="alta",outputs!AD38&lt;AB$3),AND(AB$4="baja",outputs!AD38&gt;AB$3)),1,0),0)</f>
        <v>0</v>
      </c>
      <c r="AC32">
        <f>IF(ISNUMBER(outputs!AE38),IF(OR(AND(AC$4="alta",outputs!AE38&lt;AC$3),AND(AC$4="baja",outputs!AE38&gt;AC$3)),1,0),0)</f>
        <v>0</v>
      </c>
      <c r="AD32">
        <f>IF(ISNUMBER(outputs!AF38),IF(OR(AND(AD$4="alta",outputs!AF38&lt;AD$3),AND(AD$4="baja",outputs!AF38&gt;AD$3)),1,0),0)</f>
        <v>0</v>
      </c>
      <c r="AE32">
        <f>IF(ISNUMBER(outputs!AG38),IF(OR(AND(AE$4="alta",outputs!AG38&lt;AE$3),AND(AE$4="baja",outputs!AG38&gt;AE$3)),1,0),0)</f>
        <v>0</v>
      </c>
      <c r="AF32">
        <f>IF(ISNUMBER(outputs!AH38),IF(OR(AND(AF$4="alta",outputs!AH38&lt;AF$3),AND(AF$4="baja",outputs!AH38&gt;AF$3)),1,0),0)</f>
        <v>0</v>
      </c>
      <c r="AG32">
        <f>IF(ISNUMBER(outputs!AI38),IF(OR(AND(AG$4="alta",outputs!AI38&lt;AG$3),AND(AG$4="baja",outputs!AI38&gt;AG$3)),1,0),0)</f>
        <v>0</v>
      </c>
      <c r="AH32">
        <f>IF(ISNUMBER(outputs!AJ38),IF(OR(AND(AH$4="alta",outputs!AJ38&lt;AH$3),AND(AH$4="baja",outputs!AJ38&gt;AH$3)),1,0),0)</f>
        <v>0</v>
      </c>
      <c r="AI32">
        <f>IF(ISNUMBER(outputs!AK38),IF(OR(AND(AI$4="alta",outputs!AK38&lt;AI$3),AND(AI$4="baja",outputs!AK38&gt;AI$3)),1,0),0)</f>
        <v>0</v>
      </c>
      <c r="AJ32">
        <f>IF(ISNUMBER(outputs!AL38),IF(OR(AND(AJ$4="alta",outputs!AL38&lt;AJ$3),AND(AJ$4="baja",outputs!AL38&gt;AJ$3)),1,0),0)</f>
        <v>0</v>
      </c>
      <c r="AK32">
        <f>IF(ISNUMBER(outputs!AM38),IF(OR(AND(AK$4="alta",outputs!AM38&lt;AK$3),AND(AK$4="baja",outputs!AM38&gt;AK$3)),1,0),0)</f>
        <v>0</v>
      </c>
      <c r="AL32">
        <f>IF(ISNUMBER(outputs!AN38),IF(OR(AND(AL$4="alta",outputs!AN38&lt;AL$3),AND(AL$4="baja",outputs!AN38&gt;AL$3)),1,0),0)</f>
        <v>0</v>
      </c>
      <c r="AM32">
        <f>IF(ISNUMBER(outputs!AO38),IF(OR(AND(AM$4="alta",outputs!AO38&lt;AM$3),AND(AM$4="baja",outputs!AO38&gt;AM$3)),1,0),0)</f>
        <v>0</v>
      </c>
      <c r="AN32">
        <f>IF(ISNUMBER(outputs!AP38),IF(OR(AND(AN$4="alta",outputs!AP38&lt;AN$3),AND(AN$4="baja",outputs!AP38&gt;AN$3)),1,0),0)</f>
        <v>0</v>
      </c>
      <c r="AO32">
        <f>IF(ISNUMBER(outputs!AQ38),IF(OR(AND(AO$4="alta",outputs!AQ38&lt;AO$3),AND(AO$4="baja",outputs!AQ38&gt;AO$3)),1,0),0)</f>
        <v>0</v>
      </c>
      <c r="AP32" s="33">
        <f t="shared" si="0"/>
        <v>0</v>
      </c>
    </row>
    <row r="33" spans="1:42" ht="15">
      <c r="A33" t="str">
        <f>outputs!C39</f>
        <v>AMAZONAS</v>
      </c>
      <c r="B33">
        <f>IF(ISNUMBER(outputs!D39),IF(OR(AND(B$4="alta",outputs!D39&lt;B$3),AND(B$4="baja",outputs!D39&gt;B$3)),1,0),0)</f>
        <v>0</v>
      </c>
      <c r="C33">
        <f>IF(ISNUMBER(outputs!E39),IF(OR(AND(C$4="alta",outputs!E39&lt;C$3),AND(C$4="baja",outputs!E39&gt;C$3)),1,0),0)</f>
        <v>0</v>
      </c>
      <c r="D33">
        <f>IF(ISNUMBER(outputs!F39),IF(OR(AND(D$4="alta",outputs!F39&lt;D$3),AND(D$4="baja",outputs!F39&gt;D$3)),1,0),0)</f>
        <v>0</v>
      </c>
      <c r="E33">
        <f>IF(ISNUMBER(outputs!G39),IF(OR(AND(E$4="alta",outputs!G39&lt;E$3),AND(E$4="baja",outputs!G39&gt;E$3)),1,0),0)</f>
        <v>0</v>
      </c>
      <c r="F33">
        <f>IF(ISNUMBER(outputs!H39),IF(OR(AND(F$4="alta",outputs!H39&lt;F$3),AND(F$4="baja",outputs!H39&gt;F$3)),1,0),0)</f>
        <v>0</v>
      </c>
      <c r="G33">
        <f>IF(ISNUMBER(outputs!I39),IF(OR(AND(G$4="alta",outputs!I39&lt;G$3),AND(G$4="baja",outputs!I39&gt;G$3)),1,0),0)</f>
        <v>0</v>
      </c>
      <c r="H33">
        <f>IF(ISNUMBER(outputs!J39),IF(OR(AND(H$4="alta",outputs!J39&lt;H$3),AND(H$4="baja",outputs!J39&gt;H$3)),1,0),0)</f>
        <v>0</v>
      </c>
      <c r="I33">
        <f>IF(ISNUMBER(outputs!K39),IF(OR(AND(I$4="alta",outputs!K39&lt;I$3),AND(I$4="baja",outputs!K39&gt;I$3)),1,0),0)</f>
        <v>0</v>
      </c>
      <c r="J33">
        <f>IF(ISNUMBER(outputs!L39),IF(OR(AND(J$4="alta",outputs!L39&lt;J$3),AND(J$4="baja",outputs!L39&gt;J$3)),1,0),0)</f>
        <v>0</v>
      </c>
      <c r="K33">
        <f>IF(ISNUMBER(outputs!M39),IF(OR(AND(K$4="alta",outputs!M39&lt;K$3),AND(K$4="baja",outputs!M39&gt;K$3)),1,0),0)</f>
        <v>0</v>
      </c>
      <c r="L33">
        <f>IF(ISNUMBER(outputs!N39),IF(OR(AND(L$4="alta",outputs!N39&lt;L$3),AND(L$4="baja",outputs!N39&gt;L$3)),1,0),0)</f>
        <v>0</v>
      </c>
      <c r="M33">
        <f>IF(ISNUMBER(outputs!O39),IF(OR(AND(M$4="alta",outputs!O39&lt;M$3),AND(M$4="baja",outputs!O39&gt;M$3)),1,0),0)</f>
        <v>0</v>
      </c>
      <c r="N33">
        <f>IF(ISNUMBER(outputs!P39),IF(OR(AND(N$4="alta",outputs!P39&lt;N$3),AND(N$4="baja",outputs!P39&gt;N$3)),1,0),0)</f>
        <v>0</v>
      </c>
      <c r="O33">
        <f>IF(ISNUMBER(outputs!Q39),IF(OR(AND(O$4="alta",outputs!Q39&lt;O$3),AND(O$4="baja",outputs!Q39&gt;O$3)),1,0),0)</f>
        <v>0</v>
      </c>
      <c r="P33">
        <f>IF(ISNUMBER(outputs!R39),IF(OR(AND(P$4="alta",outputs!R39&lt;P$3),AND(P$4="baja",outputs!R39&gt;P$3)),1,0),0)</f>
        <v>0</v>
      </c>
      <c r="Q33">
        <f>IF(ISNUMBER(outputs!S39),IF(OR(AND(Q$4="alta",outputs!S39&lt;Q$3),AND(Q$4="baja",outputs!S39&gt;Q$3)),1,0),0)</f>
        <v>0</v>
      </c>
      <c r="R33">
        <f>IF(ISNUMBER(outputs!T39),IF(OR(AND(R$4="alta",outputs!T39&lt;R$3),AND(R$4="baja",outputs!T39&gt;R$3)),1,0),0)</f>
        <v>0</v>
      </c>
      <c r="S33">
        <f>IF(ISNUMBER(outputs!U39),IF(OR(AND(S$4="alta",outputs!U39&lt;S$3),AND(S$4="baja",outputs!U39&gt;S$3)),1,0),0)</f>
        <v>0</v>
      </c>
      <c r="T33">
        <f>IF(ISNUMBER(outputs!V39),IF(OR(AND(T$4="alta",outputs!V39&lt;T$3),AND(T$4="baja",outputs!V39&gt;T$3)),1,0),0)</f>
        <v>0</v>
      </c>
      <c r="U33">
        <f>IF(ISNUMBER(outputs!W39),IF(OR(AND(U$4="alta",outputs!W39&lt;U$3),AND(U$4="baja",outputs!W39&gt;U$3)),1,0),0)</f>
        <v>0</v>
      </c>
      <c r="V33">
        <f>IF(ISNUMBER(outputs!X39),IF(OR(AND(V$4="alta",outputs!X39&lt;V$3),AND(V$4="baja",outputs!X39&gt;V$3)),1,0),0)</f>
        <v>0</v>
      </c>
      <c r="W33">
        <f>IF(ISNUMBER(outputs!Y39),IF(OR(AND(W$4="alta",outputs!Y39&lt;W$3),AND(W$4="baja",outputs!Y39&gt;W$3)),1,0),0)</f>
        <v>1</v>
      </c>
      <c r="X33">
        <f>IF(ISNUMBER(outputs!Z39),IF(OR(AND(X$4="alta",outputs!Z39&lt;X$3),AND(X$4="baja",outputs!Z39&gt;X$3)),1,0),0)</f>
        <v>0</v>
      </c>
      <c r="Y33">
        <f>IF(ISNUMBER(outputs!AA39),IF(OR(AND(Y$4="alta",outputs!AA39&lt;Y$3),AND(Y$4="baja",outputs!AA39&gt;Y$3)),1,0),0)</f>
        <v>0</v>
      </c>
      <c r="Z33">
        <f>IF(ISNUMBER(outputs!AB39),IF(OR(AND(Z$4="alta",outputs!AB39&lt;Z$3),AND(Z$4="baja",outputs!AB39&gt;Z$3)),1,0),0)</f>
        <v>0</v>
      </c>
      <c r="AA33">
        <f>IF(ISNUMBER(outputs!AC39),IF(OR(AND(AA$4="alta",outputs!AC39&lt;AA$3),AND(AA$4="baja",outputs!AC39&gt;AA$3)),1,0),0)</f>
        <v>0</v>
      </c>
      <c r="AB33">
        <f>IF(ISNUMBER(outputs!AD39),IF(OR(AND(AB$4="alta",outputs!AD39&lt;AB$3),AND(AB$4="baja",outputs!AD39&gt;AB$3)),1,0),0)</f>
        <v>0</v>
      </c>
      <c r="AC33">
        <f>IF(ISNUMBER(outputs!AE39),IF(OR(AND(AC$4="alta",outputs!AE39&lt;AC$3),AND(AC$4="baja",outputs!AE39&gt;AC$3)),1,0),0)</f>
        <v>0</v>
      </c>
      <c r="AD33">
        <f>IF(ISNUMBER(outputs!AF39),IF(OR(AND(AD$4="alta",outputs!AF39&lt;AD$3),AND(AD$4="baja",outputs!AF39&gt;AD$3)),1,0),0)</f>
        <v>0</v>
      </c>
      <c r="AE33">
        <f>IF(ISNUMBER(outputs!AG39),IF(OR(AND(AE$4="alta",outputs!AG39&lt;AE$3),AND(AE$4="baja",outputs!AG39&gt;AE$3)),1,0),0)</f>
        <v>0</v>
      </c>
      <c r="AF33">
        <f>IF(ISNUMBER(outputs!AH39),IF(OR(AND(AF$4="alta",outputs!AH39&lt;AF$3),AND(AF$4="baja",outputs!AH39&gt;AF$3)),1,0),0)</f>
        <v>0</v>
      </c>
      <c r="AG33">
        <f>IF(ISNUMBER(outputs!AI39),IF(OR(AND(AG$4="alta",outputs!AI39&lt;AG$3),AND(AG$4="baja",outputs!AI39&gt;AG$3)),1,0),0)</f>
        <v>1</v>
      </c>
      <c r="AH33">
        <f>IF(ISNUMBER(outputs!AJ39),IF(OR(AND(AH$4="alta",outputs!AJ39&lt;AH$3),AND(AH$4="baja",outputs!AJ39&gt;AH$3)),1,0),0)</f>
        <v>0</v>
      </c>
      <c r="AI33">
        <f>IF(ISNUMBER(outputs!AK39),IF(OR(AND(AI$4="alta",outputs!AK39&lt;AI$3),AND(AI$4="baja",outputs!AK39&gt;AI$3)),1,0),0)</f>
        <v>0</v>
      </c>
      <c r="AJ33">
        <f>IF(ISNUMBER(outputs!AL39),IF(OR(AND(AJ$4="alta",outputs!AL39&lt;AJ$3),AND(AJ$4="baja",outputs!AL39&gt;AJ$3)),1,0),0)</f>
        <v>0</v>
      </c>
      <c r="AK33">
        <f>IF(ISNUMBER(outputs!AM39),IF(OR(AND(AK$4="alta",outputs!AM39&lt;AK$3),AND(AK$4="baja",outputs!AM39&gt;AK$3)),1,0),0)</f>
        <v>0</v>
      </c>
      <c r="AL33">
        <f>IF(ISNUMBER(outputs!AN39),IF(OR(AND(AL$4="alta",outputs!AN39&lt;AL$3),AND(AL$4="baja",outputs!AN39&gt;AL$3)),1,0),0)</f>
        <v>0</v>
      </c>
      <c r="AM33">
        <f>IF(ISNUMBER(outputs!AO39),IF(OR(AND(AM$4="alta",outputs!AO39&lt;AM$3),AND(AM$4="baja",outputs!AO39&gt;AM$3)),1,0),0)</f>
        <v>0</v>
      </c>
      <c r="AN33">
        <f>IF(ISNUMBER(outputs!AP39),IF(OR(AND(AN$4="alta",outputs!AP39&lt;AN$3),AND(AN$4="baja",outputs!AP39&gt;AN$3)),1,0),0)</f>
        <v>0</v>
      </c>
      <c r="AO33">
        <f>IF(ISNUMBER(outputs!AQ39),IF(OR(AND(AO$4="alta",outputs!AQ39&lt;AO$3),AND(AO$4="baja",outputs!AQ39&gt;AO$3)),1,0),0)</f>
        <v>0</v>
      </c>
      <c r="AP33" s="33">
        <f t="shared" si="0"/>
        <v>2</v>
      </c>
    </row>
    <row r="34" spans="1:42" ht="15">
      <c r="A34" t="str">
        <f>outputs!C40</f>
        <v>GUAINIA</v>
      </c>
      <c r="B34">
        <f>IF(ISNUMBER(outputs!D40),IF(OR(AND(B$4="alta",outputs!D40&lt;B$3),AND(B$4="baja",outputs!D40&gt;B$3)),1,0),0)</f>
        <v>0</v>
      </c>
      <c r="C34">
        <f>IF(ISNUMBER(outputs!E40),IF(OR(AND(C$4="alta",outputs!E40&lt;C$3),AND(C$4="baja",outputs!E40&gt;C$3)),1,0),0)</f>
        <v>0</v>
      </c>
      <c r="D34">
        <f>IF(ISNUMBER(outputs!F40),IF(OR(AND(D$4="alta",outputs!F40&lt;D$3),AND(D$4="baja",outputs!F40&gt;D$3)),1,0),0)</f>
        <v>0</v>
      </c>
      <c r="E34">
        <f>IF(ISNUMBER(outputs!G40),IF(OR(AND(E$4="alta",outputs!G40&lt;E$3),AND(E$4="baja",outputs!G40&gt;E$3)),1,0),0)</f>
        <v>0</v>
      </c>
      <c r="F34">
        <f>IF(ISNUMBER(outputs!H40),IF(OR(AND(F$4="alta",outputs!H40&lt;F$3),AND(F$4="baja",outputs!H40&gt;F$3)),1,0),0)</f>
        <v>0</v>
      </c>
      <c r="G34">
        <f>IF(ISNUMBER(outputs!I40),IF(OR(AND(G$4="alta",outputs!I40&lt;G$3),AND(G$4="baja",outputs!I40&gt;G$3)),1,0),0)</f>
        <v>0</v>
      </c>
      <c r="H34">
        <f>IF(ISNUMBER(outputs!J40),IF(OR(AND(H$4="alta",outputs!J40&lt;H$3),AND(H$4="baja",outputs!J40&gt;H$3)),1,0),0)</f>
        <v>0</v>
      </c>
      <c r="I34">
        <f>IF(ISNUMBER(outputs!K40),IF(OR(AND(I$4="alta",outputs!K40&lt;I$3),AND(I$4="baja",outputs!K40&gt;I$3)),1,0),0)</f>
        <v>0</v>
      </c>
      <c r="J34">
        <f>IF(ISNUMBER(outputs!L40),IF(OR(AND(J$4="alta",outputs!L40&lt;J$3),AND(J$4="baja",outputs!L40&gt;J$3)),1,0),0)</f>
        <v>0</v>
      </c>
      <c r="K34">
        <f>IF(ISNUMBER(outputs!M40),IF(OR(AND(K$4="alta",outputs!M40&lt;K$3),AND(K$4="baja",outputs!M40&gt;K$3)),1,0),0)</f>
        <v>0</v>
      </c>
      <c r="L34">
        <f>IF(ISNUMBER(outputs!N40),IF(OR(AND(L$4="alta",outputs!N40&lt;L$3),AND(L$4="baja",outputs!N40&gt;L$3)),1,0),0)</f>
        <v>0</v>
      </c>
      <c r="M34">
        <f>IF(ISNUMBER(outputs!O40),IF(OR(AND(M$4="alta",outputs!O40&lt;M$3),AND(M$4="baja",outputs!O40&gt;M$3)),1,0),0)</f>
        <v>0</v>
      </c>
      <c r="N34">
        <f>IF(ISNUMBER(outputs!P40),IF(OR(AND(N$4="alta",outputs!P40&lt;N$3),AND(N$4="baja",outputs!P40&gt;N$3)),1,0),0)</f>
        <v>0</v>
      </c>
      <c r="O34">
        <f>IF(ISNUMBER(outputs!Q40),IF(OR(AND(O$4="alta",outputs!Q40&lt;O$3),AND(O$4="baja",outputs!Q40&gt;O$3)),1,0),0)</f>
        <v>0</v>
      </c>
      <c r="P34">
        <f>IF(ISNUMBER(outputs!R40),IF(OR(AND(P$4="alta",outputs!R40&lt;P$3),AND(P$4="baja",outputs!R40&gt;P$3)),1,0),0)</f>
        <v>0</v>
      </c>
      <c r="Q34">
        <f>IF(ISNUMBER(outputs!S40),IF(OR(AND(Q$4="alta",outputs!S40&lt;Q$3),AND(Q$4="baja",outputs!S40&gt;Q$3)),1,0),0)</f>
        <v>0</v>
      </c>
      <c r="R34">
        <f>IF(ISNUMBER(outputs!T40),IF(OR(AND(R$4="alta",outputs!T40&lt;R$3),AND(R$4="baja",outputs!T40&gt;R$3)),1,0),0)</f>
        <v>0</v>
      </c>
      <c r="S34">
        <f>IF(ISNUMBER(outputs!U40),IF(OR(AND(S$4="alta",outputs!U40&lt;S$3),AND(S$4="baja",outputs!U40&gt;S$3)),1,0),0)</f>
        <v>0</v>
      </c>
      <c r="T34">
        <f>IF(ISNUMBER(outputs!V40),IF(OR(AND(T$4="alta",outputs!V40&lt;T$3),AND(T$4="baja",outputs!V40&gt;T$3)),1,0),0)</f>
        <v>0</v>
      </c>
      <c r="U34">
        <f>IF(ISNUMBER(outputs!W40),IF(OR(AND(U$4="alta",outputs!W40&lt;U$3),AND(U$4="baja",outputs!W40&gt;U$3)),1,0),0)</f>
        <v>0</v>
      </c>
      <c r="V34">
        <f>IF(ISNUMBER(outputs!X40),IF(OR(AND(V$4="alta",outputs!X40&lt;V$3),AND(V$4="baja",outputs!X40&gt;V$3)),1,0),0)</f>
        <v>0</v>
      </c>
      <c r="W34">
        <f>IF(ISNUMBER(outputs!Y40),IF(OR(AND(W$4="alta",outputs!Y40&lt;W$3),AND(W$4="baja",outputs!Y40&gt;W$3)),1,0),0)</f>
        <v>0</v>
      </c>
      <c r="X34">
        <f>IF(ISNUMBER(outputs!Z40),IF(OR(AND(X$4="alta",outputs!Z40&lt;X$3),AND(X$4="baja",outputs!Z40&gt;X$3)),1,0),0)</f>
        <v>1</v>
      </c>
      <c r="Y34">
        <f>IF(ISNUMBER(outputs!AA40),IF(OR(AND(Y$4="alta",outputs!AA40&lt;Y$3),AND(Y$4="baja",outputs!AA40&gt;Y$3)),1,0),0)</f>
        <v>1</v>
      </c>
      <c r="Z34">
        <f>IF(ISNUMBER(outputs!AB40),IF(OR(AND(Z$4="alta",outputs!AB40&lt;Z$3),AND(Z$4="baja",outputs!AB40&gt;Z$3)),1,0),0)</f>
        <v>1</v>
      </c>
      <c r="AA34">
        <f>IF(ISNUMBER(outputs!AC40),IF(OR(AND(AA$4="alta",outputs!AC40&lt;AA$3),AND(AA$4="baja",outputs!AC40&gt;AA$3)),1,0),0)</f>
        <v>1</v>
      </c>
      <c r="AB34">
        <f>IF(ISNUMBER(outputs!AD40),IF(OR(AND(AB$4="alta",outputs!AD40&lt;AB$3),AND(AB$4="baja",outputs!AD40&gt;AB$3)),1,0),0)</f>
        <v>0</v>
      </c>
      <c r="AC34">
        <f>IF(ISNUMBER(outputs!AE40),IF(OR(AND(AC$4="alta",outputs!AE40&lt;AC$3),AND(AC$4="baja",outputs!AE40&gt;AC$3)),1,0),0)</f>
        <v>0</v>
      </c>
      <c r="AD34">
        <f>IF(ISNUMBER(outputs!AF40),IF(OR(AND(AD$4="alta",outputs!AF40&lt;AD$3),AND(AD$4="baja",outputs!AF40&gt;AD$3)),1,0),0)</f>
        <v>1</v>
      </c>
      <c r="AE34">
        <f>IF(ISNUMBER(outputs!AG40),IF(OR(AND(AE$4="alta",outputs!AG40&lt;AE$3),AND(AE$4="baja",outputs!AG40&gt;AE$3)),1,0),0)</f>
        <v>0</v>
      </c>
      <c r="AF34">
        <f>IF(ISNUMBER(outputs!AH40),IF(OR(AND(AF$4="alta",outputs!AH40&lt;AF$3),AND(AF$4="baja",outputs!AH40&gt;AF$3)),1,0),0)</f>
        <v>0</v>
      </c>
      <c r="AG34">
        <f>IF(ISNUMBER(outputs!AI40),IF(OR(AND(AG$4="alta",outputs!AI40&lt;AG$3),AND(AG$4="baja",outputs!AI40&gt;AG$3)),1,0),0)</f>
        <v>0</v>
      </c>
      <c r="AH34">
        <f>IF(ISNUMBER(outputs!AJ40),IF(OR(AND(AH$4="alta",outputs!AJ40&lt;AH$3),AND(AH$4="baja",outputs!AJ40&gt;AH$3)),1,0),0)</f>
        <v>0</v>
      </c>
      <c r="AI34">
        <f>IF(ISNUMBER(outputs!AK40),IF(OR(AND(AI$4="alta",outputs!AK40&lt;AI$3),AND(AI$4="baja",outputs!AK40&gt;AI$3)),1,0),0)</f>
        <v>0</v>
      </c>
      <c r="AJ34">
        <f>IF(ISNUMBER(outputs!AL40),IF(OR(AND(AJ$4="alta",outputs!AL40&lt;AJ$3),AND(AJ$4="baja",outputs!AL40&gt;AJ$3)),1,0),0)</f>
        <v>0</v>
      </c>
      <c r="AK34">
        <f>IF(ISNUMBER(outputs!AM40),IF(OR(AND(AK$4="alta",outputs!AM40&lt;AK$3),AND(AK$4="baja",outputs!AM40&gt;AK$3)),1,0),0)</f>
        <v>0</v>
      </c>
      <c r="AL34">
        <f>IF(ISNUMBER(outputs!AN40),IF(OR(AND(AL$4="alta",outputs!AN40&lt;AL$3),AND(AL$4="baja",outputs!AN40&gt;AL$3)),1,0),0)</f>
        <v>0</v>
      </c>
      <c r="AM34">
        <f>IF(ISNUMBER(outputs!AO40),IF(OR(AND(AM$4="alta",outputs!AO40&lt;AM$3),AND(AM$4="baja",outputs!AO40&gt;AM$3)),1,0),0)</f>
        <v>0</v>
      </c>
      <c r="AN34">
        <f>IF(ISNUMBER(outputs!AP40),IF(OR(AND(AN$4="alta",outputs!AP40&lt;AN$3),AND(AN$4="baja",outputs!AP40&gt;AN$3)),1,0),0)</f>
        <v>0</v>
      </c>
      <c r="AO34">
        <f>IF(ISNUMBER(outputs!AQ40),IF(OR(AND(AO$4="alta",outputs!AQ40&lt;AO$3),AND(AO$4="baja",outputs!AQ40&gt;AO$3)),1,0),0)</f>
        <v>0</v>
      </c>
      <c r="AP34" s="33">
        <f t="shared" si="0"/>
        <v>5</v>
      </c>
    </row>
    <row r="35" spans="1:42" ht="15">
      <c r="A35" t="str">
        <f>outputs!C41</f>
        <v>GUAVIARE</v>
      </c>
      <c r="B35">
        <f>IF(ISNUMBER(outputs!D41),IF(OR(AND(B$4="alta",outputs!D41&lt;B$3),AND(B$4="baja",outputs!D41&gt;B$3)),1,0),0)</f>
        <v>0</v>
      </c>
      <c r="C35">
        <f>IF(ISNUMBER(outputs!E41),IF(OR(AND(C$4="alta",outputs!E41&lt;C$3),AND(C$4="baja",outputs!E41&gt;C$3)),1,0),0)</f>
        <v>0</v>
      </c>
      <c r="D35">
        <f>IF(ISNUMBER(outputs!F41),IF(OR(AND(D$4="alta",outputs!F41&lt;D$3),AND(D$4="baja",outputs!F41&gt;D$3)),1,0),0)</f>
        <v>0</v>
      </c>
      <c r="E35">
        <f>IF(ISNUMBER(outputs!G41),IF(OR(AND(E$4="alta",outputs!G41&lt;E$3),AND(E$4="baja",outputs!G41&gt;E$3)),1,0),0)</f>
        <v>0</v>
      </c>
      <c r="F35">
        <f>IF(ISNUMBER(outputs!H41),IF(OR(AND(F$4="alta",outputs!H41&lt;F$3),AND(F$4="baja",outputs!H41&gt;F$3)),1,0),0)</f>
        <v>0</v>
      </c>
      <c r="G35">
        <f>IF(ISNUMBER(outputs!I41),IF(OR(AND(G$4="alta",outputs!I41&lt;G$3),AND(G$4="baja",outputs!I41&gt;G$3)),1,0),0)</f>
        <v>0</v>
      </c>
      <c r="H35">
        <f>IF(ISNUMBER(outputs!J41),IF(OR(AND(H$4="alta",outputs!J41&lt;H$3),AND(H$4="baja",outputs!J41&gt;H$3)),1,0),0)</f>
        <v>0</v>
      </c>
      <c r="I35">
        <f>IF(ISNUMBER(outputs!K41),IF(OR(AND(I$4="alta",outputs!K41&lt;I$3),AND(I$4="baja",outputs!K41&gt;I$3)),1,0),0)</f>
        <v>0</v>
      </c>
      <c r="J35">
        <f>IF(ISNUMBER(outputs!L41),IF(OR(AND(J$4="alta",outputs!L41&lt;J$3),AND(J$4="baja",outputs!L41&gt;J$3)),1,0),0)</f>
        <v>0</v>
      </c>
      <c r="K35">
        <f>IF(ISNUMBER(outputs!M41),IF(OR(AND(K$4="alta",outputs!M41&lt;K$3),AND(K$4="baja",outputs!M41&gt;K$3)),1,0),0)</f>
        <v>0</v>
      </c>
      <c r="L35">
        <f>IF(ISNUMBER(outputs!N41),IF(OR(AND(L$4="alta",outputs!N41&lt;L$3),AND(L$4="baja",outputs!N41&gt;L$3)),1,0),0)</f>
        <v>0</v>
      </c>
      <c r="M35">
        <f>IF(ISNUMBER(outputs!O41),IF(OR(AND(M$4="alta",outputs!O41&lt;M$3),AND(M$4="baja",outputs!O41&gt;M$3)),1,0),0)</f>
        <v>0</v>
      </c>
      <c r="N35">
        <f>IF(ISNUMBER(outputs!P41),IF(OR(AND(N$4="alta",outputs!P41&lt;N$3),AND(N$4="baja",outputs!P41&gt;N$3)),1,0),0)</f>
        <v>0</v>
      </c>
      <c r="O35">
        <f>IF(ISNUMBER(outputs!Q41),IF(OR(AND(O$4="alta",outputs!Q41&lt;O$3),AND(O$4="baja",outputs!Q41&gt;O$3)),1,0),0)</f>
        <v>0</v>
      </c>
      <c r="P35">
        <f>IF(ISNUMBER(outputs!R41),IF(OR(AND(P$4="alta",outputs!R41&lt;P$3),AND(P$4="baja",outputs!R41&gt;P$3)),1,0),0)</f>
        <v>0</v>
      </c>
      <c r="Q35">
        <f>IF(ISNUMBER(outputs!S41),IF(OR(AND(Q$4="alta",outputs!S41&lt;Q$3),AND(Q$4="baja",outputs!S41&gt;Q$3)),1,0),0)</f>
        <v>0</v>
      </c>
      <c r="R35">
        <f>IF(ISNUMBER(outputs!T41),IF(OR(AND(R$4="alta",outputs!T41&lt;R$3),AND(R$4="baja",outputs!T41&gt;R$3)),1,0),0)</f>
        <v>0</v>
      </c>
      <c r="S35">
        <f>IF(ISNUMBER(outputs!U41),IF(OR(AND(S$4="alta",outputs!U41&lt;S$3),AND(S$4="baja",outputs!U41&gt;S$3)),1,0),0)</f>
        <v>0</v>
      </c>
      <c r="T35">
        <f>IF(ISNUMBER(outputs!V41),IF(OR(AND(T$4="alta",outputs!V41&lt;T$3),AND(T$4="baja",outputs!V41&gt;T$3)),1,0),0)</f>
        <v>1</v>
      </c>
      <c r="U35">
        <f>IF(ISNUMBER(outputs!W41),IF(OR(AND(U$4="alta",outputs!W41&lt;U$3),AND(U$4="baja",outputs!W41&gt;U$3)),1,0),0)</f>
        <v>0</v>
      </c>
      <c r="V35">
        <f>IF(ISNUMBER(outputs!X41),IF(OR(AND(V$4="alta",outputs!X41&lt;V$3),AND(V$4="baja",outputs!X41&gt;V$3)),1,0),0)</f>
        <v>0</v>
      </c>
      <c r="W35">
        <f>IF(ISNUMBER(outputs!Y41),IF(OR(AND(W$4="alta",outputs!Y41&lt;W$3),AND(W$4="baja",outputs!Y41&gt;W$3)),1,0),0)</f>
        <v>0</v>
      </c>
      <c r="X35">
        <f>IF(ISNUMBER(outputs!Z41),IF(OR(AND(X$4="alta",outputs!Z41&lt;X$3),AND(X$4="baja",outputs!Z41&gt;X$3)),1,0),0)</f>
        <v>0</v>
      </c>
      <c r="Y35">
        <f>IF(ISNUMBER(outputs!AA41),IF(OR(AND(Y$4="alta",outputs!AA41&lt;Y$3),AND(Y$4="baja",outputs!AA41&gt;Y$3)),1,0),0)</f>
        <v>0</v>
      </c>
      <c r="Z35">
        <f>IF(ISNUMBER(outputs!AB41),IF(OR(AND(Z$4="alta",outputs!AB41&lt;Z$3),AND(Z$4="baja",outputs!AB41&gt;Z$3)),1,0),0)</f>
        <v>0</v>
      </c>
      <c r="AA35">
        <f>IF(ISNUMBER(outputs!AC41),IF(OR(AND(AA$4="alta",outputs!AC41&lt;AA$3),AND(AA$4="baja",outputs!AC41&gt;AA$3)),1,0),0)</f>
        <v>0</v>
      </c>
      <c r="AB35">
        <f>IF(ISNUMBER(outputs!AD41),IF(OR(AND(AB$4="alta",outputs!AD41&lt;AB$3),AND(AB$4="baja",outputs!AD41&gt;AB$3)),1,0),0)</f>
        <v>0</v>
      </c>
      <c r="AC35">
        <f>IF(ISNUMBER(outputs!AE41),IF(OR(AND(AC$4="alta",outputs!AE41&lt;AC$3),AND(AC$4="baja",outputs!AE41&gt;AC$3)),1,0),0)</f>
        <v>0</v>
      </c>
      <c r="AD35">
        <f>IF(ISNUMBER(outputs!AF41),IF(OR(AND(AD$4="alta",outputs!AF41&lt;AD$3),AND(AD$4="baja",outputs!AF41&gt;AD$3)),1,0),0)</f>
        <v>1</v>
      </c>
      <c r="AE35">
        <f>IF(ISNUMBER(outputs!AG41),IF(OR(AND(AE$4="alta",outputs!AG41&lt;AE$3),AND(AE$4="baja",outputs!AG41&gt;AE$3)),1,0),0)</f>
        <v>0</v>
      </c>
      <c r="AF35">
        <f>IF(ISNUMBER(outputs!AH41),IF(OR(AND(AF$4="alta",outputs!AH41&lt;AF$3),AND(AF$4="baja",outputs!AH41&gt;AF$3)),1,0),0)</f>
        <v>0</v>
      </c>
      <c r="AG35">
        <f>IF(ISNUMBER(outputs!AI41),IF(OR(AND(AG$4="alta",outputs!AI41&lt;AG$3),AND(AG$4="baja",outputs!AI41&gt;AG$3)),1,0),0)</f>
        <v>0</v>
      </c>
      <c r="AH35">
        <f>IF(ISNUMBER(outputs!AJ41),IF(OR(AND(AH$4="alta",outputs!AJ41&lt;AH$3),AND(AH$4="baja",outputs!AJ41&gt;AH$3)),1,0),0)</f>
        <v>0</v>
      </c>
      <c r="AI35">
        <f>IF(ISNUMBER(outputs!AK41),IF(OR(AND(AI$4="alta",outputs!AK41&lt;AI$3),AND(AI$4="baja",outputs!AK41&gt;AI$3)),1,0),0)</f>
        <v>0</v>
      </c>
      <c r="AJ35">
        <f>IF(ISNUMBER(outputs!AL41),IF(OR(AND(AJ$4="alta",outputs!AL41&lt;AJ$3),AND(AJ$4="baja",outputs!AL41&gt;AJ$3)),1,0),0)</f>
        <v>0</v>
      </c>
      <c r="AK35">
        <f>IF(ISNUMBER(outputs!AM41),IF(OR(AND(AK$4="alta",outputs!AM41&lt;AK$3),AND(AK$4="baja",outputs!AM41&gt;AK$3)),1,0),0)</f>
        <v>0</v>
      </c>
      <c r="AL35">
        <f>IF(ISNUMBER(outputs!AN41),IF(OR(AND(AL$4="alta",outputs!AN41&lt;AL$3),AND(AL$4="baja",outputs!AN41&gt;AL$3)),1,0),0)</f>
        <v>0</v>
      </c>
      <c r="AM35">
        <f>IF(ISNUMBER(outputs!AO41),IF(OR(AND(AM$4="alta",outputs!AO41&lt;AM$3),AND(AM$4="baja",outputs!AO41&gt;AM$3)),1,0),0)</f>
        <v>0</v>
      </c>
      <c r="AN35">
        <f>IF(ISNUMBER(outputs!AP41),IF(OR(AND(AN$4="alta",outputs!AP41&lt;AN$3),AND(AN$4="baja",outputs!AP41&gt;AN$3)),1,0),0)</f>
        <v>0</v>
      </c>
      <c r="AO35">
        <f>IF(ISNUMBER(outputs!AQ41),IF(OR(AND(AO$4="alta",outputs!AQ41&lt;AO$3),AND(AO$4="baja",outputs!AQ41&gt;AO$3)),1,0),0)</f>
        <v>0</v>
      </c>
      <c r="AP35" s="33">
        <f t="shared" si="0"/>
        <v>2</v>
      </c>
    </row>
    <row r="36" spans="1:42" ht="15">
      <c r="A36" t="str">
        <f>outputs!C42</f>
        <v>VAUPES</v>
      </c>
      <c r="B36">
        <f>IF(ISNUMBER(outputs!D42),IF(OR(AND(B$4="alta",outputs!D42&lt;B$3),AND(B$4="baja",outputs!D42&gt;B$3)),1,0),0)</f>
        <v>0</v>
      </c>
      <c r="C36">
        <f>IF(ISNUMBER(outputs!E42),IF(OR(AND(C$4="alta",outputs!E42&lt;C$3),AND(C$4="baja",outputs!E42&gt;C$3)),1,0),0)</f>
        <v>0</v>
      </c>
      <c r="D36">
        <f>IF(ISNUMBER(outputs!F42),IF(OR(AND(D$4="alta",outputs!F42&lt;D$3),AND(D$4="baja",outputs!F42&gt;D$3)),1,0),0)</f>
        <v>0</v>
      </c>
      <c r="E36">
        <f>IF(ISNUMBER(outputs!G42),IF(OR(AND(E$4="alta",outputs!G42&lt;E$3),AND(E$4="baja",outputs!G42&gt;E$3)),1,0),0)</f>
        <v>0</v>
      </c>
      <c r="F36">
        <f>IF(ISNUMBER(outputs!H42),IF(OR(AND(F$4="alta",outputs!H42&lt;F$3),AND(F$4="baja",outputs!H42&gt;F$3)),1,0),0)</f>
        <v>0</v>
      </c>
      <c r="G36">
        <f>IF(ISNUMBER(outputs!I42),IF(OR(AND(G$4="alta",outputs!I42&lt;G$3),AND(G$4="baja",outputs!I42&gt;G$3)),1,0),0)</f>
        <v>0</v>
      </c>
      <c r="H36">
        <f>IF(ISNUMBER(outputs!J42),IF(OR(AND(H$4="alta",outputs!J42&lt;H$3),AND(H$4="baja",outputs!J42&gt;H$3)),1,0),0)</f>
        <v>0</v>
      </c>
      <c r="I36">
        <f>IF(ISNUMBER(outputs!K42),IF(OR(AND(I$4="alta",outputs!K42&lt;I$3),AND(I$4="baja",outputs!K42&gt;I$3)),1,0),0)</f>
        <v>0</v>
      </c>
      <c r="J36">
        <f>IF(ISNUMBER(outputs!L42),IF(OR(AND(J$4="alta",outputs!L42&lt;J$3),AND(J$4="baja",outputs!L42&gt;J$3)),1,0),0)</f>
        <v>0</v>
      </c>
      <c r="K36">
        <f>IF(ISNUMBER(outputs!M42),IF(OR(AND(K$4="alta",outputs!M42&lt;K$3),AND(K$4="baja",outputs!M42&gt;K$3)),1,0),0)</f>
        <v>0</v>
      </c>
      <c r="L36">
        <f>IF(ISNUMBER(outputs!N42),IF(OR(AND(L$4="alta",outputs!N42&lt;L$3),AND(L$4="baja",outputs!N42&gt;L$3)),1,0),0)</f>
        <v>0</v>
      </c>
      <c r="M36">
        <f>IF(ISNUMBER(outputs!O42),IF(OR(AND(M$4="alta",outputs!O42&lt;M$3),AND(M$4="baja",outputs!O42&gt;M$3)),1,0),0)</f>
        <v>0</v>
      </c>
      <c r="N36">
        <f>IF(ISNUMBER(outputs!P42),IF(OR(AND(N$4="alta",outputs!P42&lt;N$3),AND(N$4="baja",outputs!P42&gt;N$3)),1,0),0)</f>
        <v>0</v>
      </c>
      <c r="O36">
        <f>IF(ISNUMBER(outputs!Q42),IF(OR(AND(O$4="alta",outputs!Q42&lt;O$3),AND(O$4="baja",outputs!Q42&gt;O$3)),1,0),0)</f>
        <v>1</v>
      </c>
      <c r="P36">
        <f>IF(ISNUMBER(outputs!R42),IF(OR(AND(P$4="alta",outputs!R42&lt;P$3),AND(P$4="baja",outputs!R42&gt;P$3)),1,0),0)</f>
        <v>0</v>
      </c>
      <c r="Q36">
        <f>IF(ISNUMBER(outputs!S42),IF(OR(AND(Q$4="alta",outputs!S42&lt;Q$3),AND(Q$4="baja",outputs!S42&gt;Q$3)),1,0),0)</f>
        <v>0</v>
      </c>
      <c r="R36">
        <f>IF(ISNUMBER(outputs!T42),IF(OR(AND(R$4="alta",outputs!T42&lt;R$3),AND(R$4="baja",outputs!T42&gt;R$3)),1,0),0)</f>
        <v>0</v>
      </c>
      <c r="S36">
        <f>IF(ISNUMBER(outputs!U42),IF(OR(AND(S$4="alta",outputs!U42&lt;S$3),AND(S$4="baja",outputs!U42&gt;S$3)),1,0),0)</f>
        <v>0</v>
      </c>
      <c r="T36">
        <f>IF(ISNUMBER(outputs!V42),IF(OR(AND(T$4="alta",outputs!V42&lt;T$3),AND(T$4="baja",outputs!V42&gt;T$3)),1,0),0)</f>
        <v>1</v>
      </c>
      <c r="U36">
        <f>IF(ISNUMBER(outputs!W42),IF(OR(AND(U$4="alta",outputs!W42&lt;U$3),AND(U$4="baja",outputs!W42&gt;U$3)),1,0),0)</f>
        <v>0</v>
      </c>
      <c r="V36">
        <f>IF(ISNUMBER(outputs!X42),IF(OR(AND(V$4="alta",outputs!X42&lt;V$3),AND(V$4="baja",outputs!X42&gt;V$3)),1,0),0)</f>
        <v>0</v>
      </c>
      <c r="W36">
        <f>IF(ISNUMBER(outputs!Y42),IF(OR(AND(W$4="alta",outputs!Y42&lt;W$3),AND(W$4="baja",outputs!Y42&gt;W$3)),1,0),0)</f>
        <v>1</v>
      </c>
      <c r="X36">
        <f>IF(ISNUMBER(outputs!Z42),IF(OR(AND(X$4="alta",outputs!Z42&lt;X$3),AND(X$4="baja",outputs!Z42&gt;X$3)),1,0),0)</f>
        <v>1</v>
      </c>
      <c r="Y36">
        <f>IF(ISNUMBER(outputs!AA42),IF(OR(AND(Y$4="alta",outputs!AA42&lt;Y$3),AND(Y$4="baja",outputs!AA42&gt;Y$3)),1,0),0)</f>
        <v>1</v>
      </c>
      <c r="Z36">
        <f>IF(ISNUMBER(outputs!AB42),IF(OR(AND(Z$4="alta",outputs!AB42&lt;Z$3),AND(Z$4="baja",outputs!AB42&gt;Z$3)),1,0),0)</f>
        <v>0</v>
      </c>
      <c r="AA36">
        <f>IF(ISNUMBER(outputs!AC42),IF(OR(AND(AA$4="alta",outputs!AC42&lt;AA$3),AND(AA$4="baja",outputs!AC42&gt;AA$3)),1,0),0)</f>
        <v>0</v>
      </c>
      <c r="AB36">
        <f>IF(ISNUMBER(outputs!AD42),IF(OR(AND(AB$4="alta",outputs!AD42&lt;AB$3),AND(AB$4="baja",outputs!AD42&gt;AB$3)),1,0),0)</f>
        <v>1</v>
      </c>
      <c r="AC36">
        <f>IF(ISNUMBER(outputs!AE42),IF(OR(AND(AC$4="alta",outputs!AE42&lt;AC$3),AND(AC$4="baja",outputs!AE42&gt;AC$3)),1,0),0)</f>
        <v>0</v>
      </c>
      <c r="AD36">
        <f>IF(ISNUMBER(outputs!AF42),IF(OR(AND(AD$4="alta",outputs!AF42&lt;AD$3),AND(AD$4="baja",outputs!AF42&gt;AD$3)),1,0),0)</f>
        <v>0</v>
      </c>
      <c r="AE36">
        <f>IF(ISNUMBER(outputs!AG42),IF(OR(AND(AE$4="alta",outputs!AG42&lt;AE$3),AND(AE$4="baja",outputs!AG42&gt;AE$3)),1,0),0)</f>
        <v>0</v>
      </c>
      <c r="AF36">
        <f>IF(ISNUMBER(outputs!AH42),IF(OR(AND(AF$4="alta",outputs!AH42&lt;AF$3),AND(AF$4="baja",outputs!AH42&gt;AF$3)),1,0),0)</f>
        <v>0</v>
      </c>
      <c r="AG36">
        <f>IF(ISNUMBER(outputs!AI42),IF(OR(AND(AG$4="alta",outputs!AI42&lt;AG$3),AND(AG$4="baja",outputs!AI42&gt;AG$3)),1,0),0)</f>
        <v>0</v>
      </c>
      <c r="AH36">
        <f>IF(ISNUMBER(outputs!AJ42),IF(OR(AND(AH$4="alta",outputs!AJ42&lt;AH$3),AND(AH$4="baja",outputs!AJ42&gt;AH$3)),1,0),0)</f>
        <v>0</v>
      </c>
      <c r="AI36">
        <f>IF(ISNUMBER(outputs!AK42),IF(OR(AND(AI$4="alta",outputs!AK42&lt;AI$3),AND(AI$4="baja",outputs!AK42&gt;AI$3)),1,0),0)</f>
        <v>0</v>
      </c>
      <c r="AJ36">
        <f>IF(ISNUMBER(outputs!AL42),IF(OR(AND(AJ$4="alta",outputs!AL42&lt;AJ$3),AND(AJ$4="baja",outputs!AL42&gt;AJ$3)),1,0),0)</f>
        <v>0</v>
      </c>
      <c r="AK36">
        <f>IF(ISNUMBER(outputs!AM42),IF(OR(AND(AK$4="alta",outputs!AM42&lt;AK$3),AND(AK$4="baja",outputs!AM42&gt;AK$3)),1,0),0)</f>
        <v>0</v>
      </c>
      <c r="AL36">
        <f>IF(ISNUMBER(outputs!AN42),IF(OR(AND(AL$4="alta",outputs!AN42&lt;AL$3),AND(AL$4="baja",outputs!AN42&gt;AL$3)),1,0),0)</f>
        <v>0</v>
      </c>
      <c r="AM36">
        <f>IF(ISNUMBER(outputs!AO42),IF(OR(AND(AM$4="alta",outputs!AO42&lt;AM$3),AND(AM$4="baja",outputs!AO42&gt;AM$3)),1,0),0)</f>
        <v>0</v>
      </c>
      <c r="AN36">
        <f>IF(ISNUMBER(outputs!AP42),IF(OR(AND(AN$4="alta",outputs!AP42&lt;AN$3),AND(AN$4="baja",outputs!AP42&gt;AN$3)),1,0),0)</f>
        <v>0</v>
      </c>
      <c r="AO36">
        <f>IF(ISNUMBER(outputs!AQ42),IF(OR(AND(AO$4="alta",outputs!AQ42&lt;AO$3),AND(AO$4="baja",outputs!AQ42&gt;AO$3)),1,0),0)</f>
        <v>0</v>
      </c>
      <c r="AP36" s="33">
        <f t="shared" si="0"/>
        <v>6</v>
      </c>
    </row>
    <row r="37" spans="1:42" ht="15">
      <c r="A37" t="str">
        <f>outputs!C43</f>
        <v>BOGOTA</v>
      </c>
      <c r="B37">
        <f>IF(ISNUMBER(outputs!D43),IF(OR(AND(B$4="alta",outputs!D43&lt;B$3),AND(B$4="baja",outputs!D43&gt;B$3)),1,0),0)</f>
        <v>0</v>
      </c>
      <c r="C37">
        <f>IF(ISNUMBER(outputs!E43),IF(OR(AND(C$4="alta",outputs!E43&lt;C$3),AND(C$4="baja",outputs!E43&gt;C$3)),1,0),0)</f>
        <v>0</v>
      </c>
      <c r="D37">
        <f>IF(ISNUMBER(outputs!F43),IF(OR(AND(D$4="alta",outputs!F43&lt;D$3),AND(D$4="baja",outputs!F43&gt;D$3)),1,0),0)</f>
        <v>0</v>
      </c>
      <c r="E37">
        <f>IF(ISNUMBER(outputs!G43),IF(OR(AND(E$4="alta",outputs!G43&lt;E$3),AND(E$4="baja",outputs!G43&gt;E$3)),1,0),0)</f>
        <v>0</v>
      </c>
      <c r="F37">
        <f>IF(ISNUMBER(outputs!H43),IF(OR(AND(F$4="alta",outputs!H43&lt;F$3),AND(F$4="baja",outputs!H43&gt;F$3)),1,0),0)</f>
        <v>0</v>
      </c>
      <c r="G37">
        <f>IF(ISNUMBER(outputs!I43),IF(OR(AND(G$4="alta",outputs!I43&lt;G$3),AND(G$4="baja",outputs!I43&gt;G$3)),1,0),0)</f>
        <v>0</v>
      </c>
      <c r="H37">
        <f>IF(ISNUMBER(outputs!J43),IF(OR(AND(H$4="alta",outputs!J43&lt;H$3),AND(H$4="baja",outputs!J43&gt;H$3)),1,0),0)</f>
        <v>0</v>
      </c>
      <c r="I37">
        <f>IF(ISNUMBER(outputs!K43),IF(OR(AND(I$4="alta",outputs!K43&lt;I$3),AND(I$4="baja",outputs!K43&gt;I$3)),1,0),0)</f>
        <v>0</v>
      </c>
      <c r="J37">
        <f>IF(ISNUMBER(outputs!L43),IF(OR(AND(J$4="alta",outputs!L43&lt;J$3),AND(J$4="baja",outputs!L43&gt;J$3)),1,0),0)</f>
        <v>0</v>
      </c>
      <c r="K37">
        <f>IF(ISNUMBER(outputs!M43),IF(OR(AND(K$4="alta",outputs!M43&lt;K$3),AND(K$4="baja",outputs!M43&gt;K$3)),1,0),0)</f>
        <v>0</v>
      </c>
      <c r="L37">
        <f>IF(ISNUMBER(outputs!N43),IF(OR(AND(L$4="alta",outputs!N43&lt;L$3),AND(L$4="baja",outputs!N43&gt;L$3)),1,0),0)</f>
        <v>0</v>
      </c>
      <c r="M37">
        <f>IF(ISNUMBER(outputs!O43),IF(OR(AND(M$4="alta",outputs!O43&lt;M$3),AND(M$4="baja",outputs!O43&gt;M$3)),1,0),0)</f>
        <v>0</v>
      </c>
      <c r="N37">
        <f>IF(ISNUMBER(outputs!P43),IF(OR(AND(N$4="alta",outputs!P43&lt;N$3),AND(N$4="baja",outputs!P43&gt;N$3)),1,0),0)</f>
        <v>0</v>
      </c>
      <c r="O37">
        <f>IF(ISNUMBER(outputs!Q43),IF(OR(AND(O$4="alta",outputs!Q43&lt;O$3),AND(O$4="baja",outputs!Q43&gt;O$3)),1,0),0)</f>
        <v>0</v>
      </c>
      <c r="P37">
        <f>IF(ISNUMBER(outputs!R43),IF(OR(AND(P$4="alta",outputs!R43&lt;P$3),AND(P$4="baja",outputs!R43&gt;P$3)),1,0),0)</f>
        <v>0</v>
      </c>
      <c r="Q37">
        <f>IF(ISNUMBER(outputs!S43),IF(OR(AND(Q$4="alta",outputs!S43&lt;Q$3),AND(Q$4="baja",outputs!S43&gt;Q$3)),1,0),0)</f>
        <v>0</v>
      </c>
      <c r="R37">
        <f>IF(ISNUMBER(outputs!T43),IF(OR(AND(R$4="alta",outputs!T43&lt;R$3),AND(R$4="baja",outputs!T43&gt;R$3)),1,0),0)</f>
        <v>0</v>
      </c>
      <c r="S37">
        <f>IF(ISNUMBER(outputs!U43),IF(OR(AND(S$4="alta",outputs!U43&lt;S$3),AND(S$4="baja",outputs!U43&gt;S$3)),1,0),0)</f>
        <v>0</v>
      </c>
      <c r="T37">
        <f>IF(ISNUMBER(outputs!V43),IF(OR(AND(T$4="alta",outputs!V43&lt;T$3),AND(T$4="baja",outputs!V43&gt;T$3)),1,0),0)</f>
        <v>0</v>
      </c>
      <c r="U37">
        <f>IF(ISNUMBER(outputs!W43),IF(OR(AND(U$4="alta",outputs!W43&lt;U$3),AND(U$4="baja",outputs!W43&gt;U$3)),1,0),0)</f>
        <v>0</v>
      </c>
      <c r="V37">
        <f>IF(ISNUMBER(outputs!X43),IF(OR(AND(V$4="alta",outputs!X43&lt;V$3),AND(V$4="baja",outputs!X43&gt;V$3)),1,0),0)</f>
        <v>1</v>
      </c>
      <c r="W37">
        <f>IF(ISNUMBER(outputs!Y43),IF(OR(AND(W$4="alta",outputs!Y43&lt;W$3),AND(W$4="baja",outputs!Y43&gt;W$3)),1,0),0)</f>
        <v>0</v>
      </c>
      <c r="X37">
        <f>IF(ISNUMBER(outputs!Z43),IF(OR(AND(X$4="alta",outputs!Z43&lt;X$3),AND(X$4="baja",outputs!Z43&gt;X$3)),1,0),0)</f>
        <v>0</v>
      </c>
      <c r="Y37">
        <f>IF(ISNUMBER(outputs!AA43),IF(OR(AND(Y$4="alta",outputs!AA43&lt;Y$3),AND(Y$4="baja",outputs!AA43&gt;Y$3)),1,0),0)</f>
        <v>0</v>
      </c>
      <c r="Z37">
        <f>IF(ISNUMBER(outputs!AB43),IF(OR(AND(Z$4="alta",outputs!AB43&lt;Z$3),AND(Z$4="baja",outputs!AB43&gt;Z$3)),1,0),0)</f>
        <v>0</v>
      </c>
      <c r="AA37">
        <f>IF(ISNUMBER(outputs!AC43),IF(OR(AND(AA$4="alta",outputs!AC43&lt;AA$3),AND(AA$4="baja",outputs!AC43&gt;AA$3)),1,0),0)</f>
        <v>0</v>
      </c>
      <c r="AB37">
        <f>IF(ISNUMBER(outputs!AD43),IF(OR(AND(AB$4="alta",outputs!AD43&lt;AB$3),AND(AB$4="baja",outputs!AD43&gt;AB$3)),1,0),0)</f>
        <v>0</v>
      </c>
      <c r="AC37">
        <f>IF(ISNUMBER(outputs!AE43),IF(OR(AND(AC$4="alta",outputs!AE43&lt;AC$3),AND(AC$4="baja",outputs!AE43&gt;AC$3)),1,0),0)</f>
        <v>0</v>
      </c>
      <c r="AD37">
        <f>IF(ISNUMBER(outputs!AF43),IF(OR(AND(AD$4="alta",outputs!AF43&lt;AD$3),AND(AD$4="baja",outputs!AF43&gt;AD$3)),1,0),0)</f>
        <v>0</v>
      </c>
      <c r="AE37">
        <f>IF(ISNUMBER(outputs!AG43),IF(OR(AND(AE$4="alta",outputs!AG43&lt;AE$3),AND(AE$4="baja",outputs!AG43&gt;AE$3)),1,0),0)</f>
        <v>0</v>
      </c>
      <c r="AF37">
        <f>IF(ISNUMBER(outputs!AH43),IF(OR(AND(AF$4="alta",outputs!AH43&lt;AF$3),AND(AF$4="baja",outputs!AH43&gt;AF$3)),1,0),0)</f>
        <v>0</v>
      </c>
      <c r="AG37">
        <f>IF(ISNUMBER(outputs!AI43),IF(OR(AND(AG$4="alta",outputs!AI43&lt;AG$3),AND(AG$4="baja",outputs!AI43&gt;AG$3)),1,0),0)</f>
        <v>0</v>
      </c>
      <c r="AH37">
        <f>IF(ISNUMBER(outputs!AJ43),IF(OR(AND(AH$4="alta",outputs!AJ43&lt;AH$3),AND(AH$4="baja",outputs!AJ43&gt;AH$3)),1,0),0)</f>
        <v>0</v>
      </c>
      <c r="AI37">
        <f>IF(ISNUMBER(outputs!AK43),IF(OR(AND(AI$4="alta",outputs!AK43&lt;AI$3),AND(AI$4="baja",outputs!AK43&gt;AI$3)),1,0),0)</f>
        <v>0</v>
      </c>
      <c r="AJ37">
        <f>IF(ISNUMBER(outputs!AL43),IF(OR(AND(AJ$4="alta",outputs!AL43&lt;AJ$3),AND(AJ$4="baja",outputs!AL43&gt;AJ$3)),1,0),0)</f>
        <v>0</v>
      </c>
      <c r="AK37">
        <f>IF(ISNUMBER(outputs!AM43),IF(OR(AND(AK$4="alta",outputs!AM43&lt;AK$3),AND(AK$4="baja",outputs!AM43&gt;AK$3)),1,0),0)</f>
        <v>0</v>
      </c>
      <c r="AL37">
        <f>IF(ISNUMBER(outputs!AN43),IF(OR(AND(AL$4="alta",outputs!AN43&lt;AL$3),AND(AL$4="baja",outputs!AN43&gt;AL$3)),1,0),0)</f>
        <v>0</v>
      </c>
      <c r="AM37">
        <f>IF(ISNUMBER(outputs!AO43),IF(OR(AND(AM$4="alta",outputs!AO43&lt;AM$3),AND(AM$4="baja",outputs!AO43&gt;AM$3)),1,0),0)</f>
        <v>0</v>
      </c>
      <c r="AN37">
        <f>IF(ISNUMBER(outputs!AP43),IF(OR(AND(AN$4="alta",outputs!AP43&lt;AN$3),AND(AN$4="baja",outputs!AP43&gt;AN$3)),1,0),0)</f>
        <v>1</v>
      </c>
      <c r="AO37">
        <f>IF(ISNUMBER(outputs!AQ43),IF(OR(AND(AO$4="alta",outputs!AQ43&lt;AO$3),AND(AO$4="baja",outputs!AQ43&gt;AO$3)),1,0),0)</f>
        <v>0</v>
      </c>
      <c r="AP37" s="33">
        <f t="shared" si="0"/>
        <v>2</v>
      </c>
    </row>
  </sheetData>
  <sheetProtection/>
  <autoFilter ref="A2:AP37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Castaneda</dc:creator>
  <cp:keywords/>
  <dc:description/>
  <cp:lastModifiedBy>Carlos Castaneda</cp:lastModifiedBy>
  <cp:lastPrinted>2016-05-14T22:20:03Z</cp:lastPrinted>
  <dcterms:created xsi:type="dcterms:W3CDTF">2016-04-18T19:53:01Z</dcterms:created>
  <dcterms:modified xsi:type="dcterms:W3CDTF">2016-09-29T16:57:36Z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AVMXRNAJRR5T-943394047-2</vt:lpwstr>
  </property>
  <property fmtid="{D5CDD505-2E9C-101B-9397-08002B2CF9AE}" pid="3" name="_dlc_DocIdItemGuid">
    <vt:lpwstr>823f2620-38ef-464b-b123-c01dbf433fb3</vt:lpwstr>
  </property>
  <property fmtid="{D5CDD505-2E9C-101B-9397-08002B2CF9AE}" pid="4" name="_dlc_DocIdUrl">
    <vt:lpwstr>http://www.ins.gov.co/Direcciones/ONS/_layouts/15/DocIdRedir.aspx?ID=AVMXRNAJRR5T-943394047-2, AVMXRNAJRR5T-943394047-2</vt:lpwstr>
  </property>
</Properties>
</file>